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F:\CONTRATACION\POR ENTIDADES\TVAA RAA\OTT Aragon Player\PA 2025-5\02 Consultas fase licit\"/>
    </mc:Choice>
  </mc:AlternateContent>
  <xr:revisionPtr revIDLastSave="0" documentId="8_{A117BECD-4A39-432D-A306-AAAEF84C98A8}" xr6:coauthVersionLast="47" xr6:coauthVersionMax="47" xr10:uidLastSave="{00000000-0000-0000-0000-000000000000}"/>
  <bookViews>
    <workbookView xWindow="-120" yWindow="-120" windowWidth="29040" windowHeight="15840" activeTab="4" xr2:uid="{00000000-000D-0000-FFFF-FFFF00000000}"/>
  </bookViews>
  <sheets>
    <sheet name="NOTA IMPORTANTE" sheetId="5" r:id="rId1"/>
    <sheet name="Resumen Of Eco." sheetId="2" r:id="rId2"/>
    <sheet name="I.SERVICIOS" sheetId="3" r:id="rId3"/>
    <sheet name="II.EXCESO DE LA DEMANDA" sheetId="1" r:id="rId4"/>
    <sheet name="III.ASPECTOS VALORABLES" sheetId="4" r:id="rId5"/>
  </sheets>
  <definedNames>
    <definedName name="_xlnm.Print_Area" localSheetId="4">'III.ASPECTOS VALORABLES'!$A$1:$I$43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G17" i="1"/>
  <c r="G16" i="1"/>
  <c r="G15" i="1"/>
  <c r="G14" i="1"/>
  <c r="G13" i="1"/>
  <c r="G12" i="1"/>
  <c r="G11" i="1"/>
  <c r="G10" i="1"/>
  <c r="G28" i="3"/>
  <c r="G27" i="3"/>
  <c r="G26" i="3"/>
  <c r="G25" i="3"/>
  <c r="G24" i="3"/>
  <c r="G23" i="3"/>
  <c r="G45" i="3"/>
  <c r="G44" i="3"/>
  <c r="G43" i="3"/>
  <c r="G42" i="3"/>
  <c r="G41" i="3"/>
  <c r="G40" i="3"/>
  <c r="G39" i="3"/>
  <c r="G38" i="3"/>
  <c r="G22" i="3"/>
  <c r="G21" i="3"/>
  <c r="G20" i="3"/>
  <c r="G13" i="3"/>
  <c r="G12" i="3"/>
  <c r="G11" i="3"/>
  <c r="G10" i="3"/>
  <c r="G9" i="3"/>
  <c r="D19" i="1" l="1"/>
  <c r="G19" i="1" s="1"/>
  <c r="C38" i="4" l="1"/>
  <c r="B38" i="4"/>
  <c r="F14" i="1"/>
  <c r="F13" i="1"/>
  <c r="F12" i="1"/>
  <c r="F10" i="1"/>
  <c r="F45" i="3"/>
  <c r="F44" i="3"/>
  <c r="F43" i="3"/>
  <c r="F42" i="3"/>
  <c r="F41" i="3"/>
  <c r="F40" i="3"/>
  <c r="F39" i="3"/>
  <c r="F19" i="1"/>
  <c r="E28" i="3"/>
  <c r="F28" i="3" s="1"/>
  <c r="F22" i="3"/>
  <c r="F21" i="3"/>
  <c r="F20" i="3"/>
  <c r="F13" i="3"/>
  <c r="F12" i="3"/>
  <c r="F11" i="3"/>
  <c r="F9" i="3"/>
  <c r="F18" i="1" l="1"/>
  <c r="F17" i="1"/>
  <c r="F11" i="1"/>
  <c r="F16" i="1"/>
  <c r="F52" i="3"/>
  <c r="C31" i="3"/>
  <c r="B11" i="2" s="1"/>
  <c r="F54" i="3"/>
  <c r="C16" i="3"/>
  <c r="B10" i="2" s="1"/>
  <c r="C48" i="3"/>
  <c r="B12" i="2" s="1"/>
  <c r="F27" i="3"/>
  <c r="F25" i="3"/>
  <c r="F24" i="3"/>
  <c r="F10" i="3"/>
  <c r="F16" i="3" s="1"/>
  <c r="F23" i="3"/>
  <c r="F38" i="3"/>
  <c r="F48" i="3" s="1"/>
  <c r="F53" i="3"/>
  <c r="B13" i="2"/>
  <c r="F55" i="3"/>
  <c r="C12" i="2" l="1"/>
  <c r="G48" i="3"/>
  <c r="C10" i="2"/>
  <c r="G16" i="3"/>
  <c r="F15" i="1"/>
  <c r="F22" i="1" s="1"/>
  <c r="C22" i="1"/>
  <c r="F58" i="3"/>
  <c r="B14" i="2"/>
  <c r="F26" i="3"/>
  <c r="F31" i="3" s="1"/>
  <c r="G22" i="1" l="1"/>
  <c r="C13" i="2"/>
  <c r="G58" i="3"/>
  <c r="C11" i="2"/>
  <c r="G31" i="3"/>
  <c r="C20" i="2"/>
  <c r="B20" i="2"/>
  <c r="C14" i="2" l="1"/>
</calcChain>
</file>

<file path=xl/sharedStrings.xml><?xml version="1.0" encoding="utf-8"?>
<sst xmlns="http://schemas.openxmlformats.org/spreadsheetml/2006/main" count="186" uniqueCount="124">
  <si>
    <t>LOTE 1: PLATAFORMA OTT DE CONTENIDOS AUDIOVISUALES</t>
  </si>
  <si>
    <t>LOTE 1: RESUMEN OFERTA ECONÓMICA</t>
  </si>
  <si>
    <t>LOTE 1: 2 años de contrato</t>
  </si>
  <si>
    <t>Precio Máximo Licitación
(sin IVA)</t>
  </si>
  <si>
    <t>Oferta servicio 
(sin IVA)</t>
  </si>
  <si>
    <t>SERVICIOS DE ALTA</t>
  </si>
  <si>
    <t>SERVICIOS PLATAFORMA OTT Y SOPORTE</t>
  </si>
  <si>
    <t>TRÁFICO CDN, TRANSCODIFICACIÓN y ALMACENAMIENTO. Consumo mínimo</t>
  </si>
  <si>
    <t>TRÁFICO CDN, TRANSCODIFICACIÓN y ALMACENAMIENTO. Consumo variable</t>
  </si>
  <si>
    <t>Total Lote 1: 2 años de contrato (sin IVA)</t>
  </si>
  <si>
    <t>Oferta servicio 
ponderado
(sin IVA)</t>
  </si>
  <si>
    <t>PLATAFORMA OTT</t>
  </si>
  <si>
    <t>1. SERVICIO PLATAFORMA OTT</t>
  </si>
  <si>
    <t>Tipo Unidad 
(Tanto alzado / precio unitario)</t>
  </si>
  <si>
    <t>Precio máximo a ofertar</t>
  </si>
  <si>
    <t>Precio ofertado (unidad)</t>
  </si>
  <si>
    <t>Precio ofertado total</t>
  </si>
  <si>
    <t>Tanto alzado</t>
  </si>
  <si>
    <t>Fase opcional: Herramienta de HbbTV para el Canal TDT</t>
  </si>
  <si>
    <t>Precio máximo de Licitación</t>
  </si>
  <si>
    <t>Total servicios de alta 
(IVA Excluido)</t>
  </si>
  <si>
    <t>SERVICIOS PLATAFORMA OTT Y SOPORTE
2 años contrato</t>
  </si>
  <si>
    <t>Precio máximo a ofertar mensual</t>
  </si>
  <si>
    <t xml:space="preserve">Ponderación </t>
  </si>
  <si>
    <t>Servicio Plataforma OTT. Fase 1</t>
  </si>
  <si>
    <t>Precio unitario mensual</t>
  </si>
  <si>
    <t>Servicio Plataforma OTT. Fase 2</t>
  </si>
  <si>
    <t>Servicio Plataforma OTT. Fase 3</t>
  </si>
  <si>
    <t>Servicio Plataforma OTT. Fase de explotación</t>
  </si>
  <si>
    <t>Servicio Plataforma OTT. Fase opcional: Herramienta de HbbTV para el Canal TDT</t>
  </si>
  <si>
    <t>Soporte Técnico</t>
  </si>
  <si>
    <t>Soporte Editorial</t>
  </si>
  <si>
    <t>Soporte a Personas Usuarias</t>
  </si>
  <si>
    <t>Soporte técnico. Mantenimiento evolutivo (Bolsa 500 horas anuales)</t>
  </si>
  <si>
    <t>Precio unitario por hora</t>
  </si>
  <si>
    <t>Total oferta contrato (2 años)
(IVA Excluido)</t>
  </si>
  <si>
    <t>Mismo precio unitario que el ofertado para 2 años contrato</t>
  </si>
  <si>
    <t>2. TRÁFICO CDN, TRANSCODIFICACIÓN y 
ALMACENAMIENTO</t>
  </si>
  <si>
    <t>TRÁFICO CDN, TRANSCODIFICACIÓN y ALMACENAMIENTO. Consumo mínimo
2 años contrato</t>
  </si>
  <si>
    <r>
      <rPr>
        <b/>
        <sz val="11"/>
        <color theme="1"/>
        <rFont val="Calibri"/>
        <family val="2"/>
        <scheme val="minor"/>
      </rPr>
      <t>Tráfico CDN entregado al usuario. Consumo mínimo.</t>
    </r>
    <r>
      <rPr>
        <sz val="11"/>
        <color theme="1"/>
        <rFont val="Calibri"/>
        <family val="2"/>
        <scheme val="minor"/>
      </rPr>
      <t xml:space="preserve">
</t>
    </r>
    <r>
      <rPr>
        <b/>
        <sz val="11"/>
        <color theme="1"/>
        <rFont val="Calibri"/>
        <family val="2"/>
        <scheme val="minor"/>
      </rPr>
      <t xml:space="preserve">Primer año contrato: </t>
    </r>
    <r>
      <rPr>
        <sz val="11"/>
        <color theme="1"/>
        <rFont val="Calibri"/>
        <family val="2"/>
        <scheme val="minor"/>
      </rPr>
      <t>384.000 Gbyte/mes</t>
    </r>
  </si>
  <si>
    <r>
      <rPr>
        <b/>
        <sz val="11"/>
        <color theme="1"/>
        <rFont val="Calibri"/>
        <family val="2"/>
        <scheme val="minor"/>
      </rPr>
      <t>Tráfico CDN entregado al usuario. Consumo mínimo.</t>
    </r>
    <r>
      <rPr>
        <sz val="11"/>
        <color theme="1"/>
        <rFont val="Calibri"/>
        <family val="2"/>
        <scheme val="minor"/>
      </rPr>
      <t xml:space="preserve">
</t>
    </r>
    <r>
      <rPr>
        <b/>
        <sz val="11"/>
        <color theme="1"/>
        <rFont val="Calibri"/>
        <family val="2"/>
        <scheme val="minor"/>
      </rPr>
      <t xml:space="preserve">Segundo año contrato: </t>
    </r>
    <r>
      <rPr>
        <sz val="11"/>
        <color theme="1"/>
        <rFont val="Calibri"/>
        <family val="2"/>
        <scheme val="minor"/>
      </rPr>
      <t>464.000 Gbyte/mes</t>
    </r>
  </si>
  <si>
    <r>
      <rPr>
        <b/>
        <sz val="11"/>
        <color theme="1"/>
        <rFont val="Calibri"/>
        <family val="2"/>
        <scheme val="minor"/>
      </rPr>
      <t>Ingesta, Transcodificación y DVR Directos ocasionales. Consumo mínimo.</t>
    </r>
    <r>
      <rPr>
        <sz val="11"/>
        <color theme="1"/>
        <rFont val="Calibri"/>
        <family val="2"/>
        <scheme val="minor"/>
      </rPr>
      <t xml:space="preserve">
</t>
    </r>
    <r>
      <rPr>
        <b/>
        <sz val="11"/>
        <color theme="1"/>
        <rFont val="Calibri"/>
        <family val="2"/>
        <scheme val="minor"/>
      </rPr>
      <t xml:space="preserve">Primer año contrato: </t>
    </r>
    <r>
      <rPr>
        <sz val="11"/>
        <color theme="1"/>
        <rFont val="Calibri"/>
        <family val="2"/>
        <scheme val="minor"/>
      </rPr>
      <t>280 horas/mes</t>
    </r>
  </si>
  <si>
    <r>
      <rPr>
        <b/>
        <sz val="11"/>
        <color theme="1"/>
        <rFont val="Calibri"/>
        <family val="2"/>
        <scheme val="minor"/>
      </rPr>
      <t>Ingesta, Transcodificación y DVR Directos ocasionales. Consumo mínimo.</t>
    </r>
    <r>
      <rPr>
        <sz val="11"/>
        <color theme="1"/>
        <rFont val="Calibri"/>
        <family val="2"/>
        <scheme val="minor"/>
      </rPr>
      <t xml:space="preserve">
</t>
    </r>
    <r>
      <rPr>
        <b/>
        <sz val="11"/>
        <color theme="1"/>
        <rFont val="Calibri"/>
        <family val="2"/>
        <scheme val="minor"/>
      </rPr>
      <t xml:space="preserve">Segundo año contrato: </t>
    </r>
    <r>
      <rPr>
        <sz val="11"/>
        <color theme="1"/>
        <rFont val="Calibri"/>
        <family val="2"/>
        <scheme val="minor"/>
      </rPr>
      <t>312 horas/mes</t>
    </r>
  </si>
  <si>
    <r>
      <rPr>
        <b/>
        <sz val="11"/>
        <color theme="1"/>
        <rFont val="Calibri"/>
        <family val="2"/>
        <scheme val="minor"/>
      </rPr>
      <t>Transcodificación VoD. Consumo mínimo.</t>
    </r>
    <r>
      <rPr>
        <sz val="11"/>
        <color theme="1"/>
        <rFont val="Calibri"/>
        <family val="2"/>
        <scheme val="minor"/>
      </rPr>
      <t xml:space="preserve">
</t>
    </r>
    <r>
      <rPr>
        <b/>
        <sz val="11"/>
        <color theme="1"/>
        <rFont val="Calibri"/>
        <family val="2"/>
        <scheme val="minor"/>
      </rPr>
      <t xml:space="preserve">Primer año contrato: </t>
    </r>
    <r>
      <rPr>
        <sz val="11"/>
        <color theme="1"/>
        <rFont val="Calibri"/>
        <family val="2"/>
        <scheme val="minor"/>
      </rPr>
      <t>560 horas/mes</t>
    </r>
  </si>
  <si>
    <r>
      <rPr>
        <b/>
        <sz val="11"/>
        <color theme="1"/>
        <rFont val="Calibri"/>
        <family val="2"/>
        <scheme val="minor"/>
      </rPr>
      <t>Transcodificación VoD. Consumo mínimo.</t>
    </r>
    <r>
      <rPr>
        <sz val="11"/>
        <color theme="1"/>
        <rFont val="Calibri"/>
        <family val="2"/>
        <scheme val="minor"/>
      </rPr>
      <t xml:space="preserve">
</t>
    </r>
    <r>
      <rPr>
        <b/>
        <sz val="11"/>
        <color theme="1"/>
        <rFont val="Calibri"/>
        <family val="2"/>
        <scheme val="minor"/>
      </rPr>
      <t xml:space="preserve">Segundo año contrato: </t>
    </r>
    <r>
      <rPr>
        <sz val="11"/>
        <color theme="1"/>
        <rFont val="Calibri"/>
        <family val="2"/>
        <scheme val="minor"/>
      </rPr>
      <t>560 horas/mes</t>
    </r>
  </si>
  <si>
    <r>
      <rPr>
        <b/>
        <sz val="11"/>
        <color theme="1"/>
        <rFont val="Calibri"/>
        <family val="2"/>
        <scheme val="minor"/>
      </rPr>
      <t>Almacenamiento. Consumo mínimo.</t>
    </r>
    <r>
      <rPr>
        <sz val="11"/>
        <color theme="1"/>
        <rFont val="Calibri"/>
        <family val="2"/>
        <scheme val="minor"/>
      </rPr>
      <t xml:space="preserve">
</t>
    </r>
    <r>
      <rPr>
        <b/>
        <sz val="11"/>
        <color theme="1"/>
        <rFont val="Calibri"/>
        <family val="2"/>
        <scheme val="minor"/>
      </rPr>
      <t xml:space="preserve">Primer año contrato: </t>
    </r>
    <r>
      <rPr>
        <sz val="11"/>
        <color theme="1"/>
        <rFont val="Calibri"/>
        <family val="2"/>
        <scheme val="minor"/>
      </rPr>
      <t>50.000 Gbyte/mes</t>
    </r>
  </si>
  <si>
    <r>
      <rPr>
        <b/>
        <sz val="11"/>
        <color theme="1"/>
        <rFont val="Calibri"/>
        <family val="2"/>
        <scheme val="minor"/>
      </rPr>
      <t>Almacenamiento. Consumo mínimo.</t>
    </r>
    <r>
      <rPr>
        <sz val="11"/>
        <color theme="1"/>
        <rFont val="Calibri"/>
        <family val="2"/>
        <scheme val="minor"/>
      </rPr>
      <t xml:space="preserve">
</t>
    </r>
    <r>
      <rPr>
        <b/>
        <sz val="11"/>
        <color theme="1"/>
        <rFont val="Calibri"/>
        <family val="2"/>
        <scheme val="minor"/>
      </rPr>
      <t xml:space="preserve">Segundo año contrato: </t>
    </r>
    <r>
      <rPr>
        <sz val="11"/>
        <color theme="1"/>
        <rFont val="Calibri"/>
        <family val="2"/>
        <scheme val="minor"/>
      </rPr>
      <t>60.000 Gbyte/mes</t>
    </r>
  </si>
  <si>
    <t>Total oferta contrato. Consumo mínimo 
(2 años) (IVA Excluido)</t>
  </si>
  <si>
    <t>TRÁFICO CDN, TRANSCODIFICACIÓN y ALMACENAMIENTO. Consumo variable
2 años contrato</t>
  </si>
  <si>
    <t>Tráfico CDN entregado al usuario. Consumo variable</t>
  </si>
  <si>
    <t>Precio unitario por GByte</t>
  </si>
  <si>
    <t>Ingesta, Transcodificación y DVR Directos ocasionales. Consumo variable</t>
  </si>
  <si>
    <t>Precio unitario por horas</t>
  </si>
  <si>
    <t>Transcodificación VoD. Consumo variable</t>
  </si>
  <si>
    <t>Almacenamiento. Consumo variable</t>
  </si>
  <si>
    <t>Precio unitario por Gbyte</t>
  </si>
  <si>
    <t>Total oferta contrato. Consumo variable 
(2 años) (IVA Excluido)</t>
  </si>
  <si>
    <t>Precio ofertado total (unidad)</t>
  </si>
  <si>
    <t>LOTE 1: II. EXCESO DE LA DEMANDA</t>
  </si>
  <si>
    <t>En caso de exceso de la demanda de los servicios inicialmente previstos en el alcance del contrato y por tanto de ser necesaria la puesta en servicios de los mismos, los precios a aplicar serán los siguientes.</t>
  </si>
  <si>
    <t>Estos importes incluirán todo lo necesario para su puesta en servicio y posterior mantenimiento y explotación: suministro, instalación, configuración, licencias y mantenimiento del servicio.</t>
  </si>
  <si>
    <t>PLATAFORMA OTT
Exceso de la Demanda</t>
  </si>
  <si>
    <t>Canal TV lineal 24x7. Alta</t>
  </si>
  <si>
    <t>Precio unitario por canal</t>
  </si>
  <si>
    <r>
      <rPr>
        <b/>
        <sz val="11"/>
        <color theme="1"/>
        <rFont val="Calibri"/>
        <family val="2"/>
        <scheme val="minor"/>
      </rPr>
      <t>Canal TV lineal 24x7. Cuota mensual</t>
    </r>
    <r>
      <rPr>
        <sz val="11"/>
        <color theme="1"/>
        <rFont val="Calibri"/>
        <family val="2"/>
        <scheme val="minor"/>
      </rPr>
      <t xml:space="preserve">
Servicio ingesta, transcodificación y DVR Live 24x7. </t>
    </r>
  </si>
  <si>
    <t>Precio unitario mensual por canal</t>
  </si>
  <si>
    <t>Canal Radio lineal 24x7. Alta</t>
  </si>
  <si>
    <t>Directo ocasional. Alta</t>
  </si>
  <si>
    <t>Canal temático o FAST. Alta</t>
  </si>
  <si>
    <t>Canal temático o FAST. Cuota mensual</t>
  </si>
  <si>
    <t>Soporte técnico. Mantenimiento evolutivo. Horas adicionales a la bolsa de horas incluida en contrato.</t>
  </si>
  <si>
    <t>Precio máximo de Licitación ponderado</t>
  </si>
  <si>
    <t>Precio ofertado ponderado
(sin IVA)</t>
  </si>
  <si>
    <t>LOTE 1: III. ASPECTOS VALORABLES</t>
  </si>
  <si>
    <t>% de aumento ofertado sobre la cantidad requerida de consumos mínimos en todos los años del contrato y la prórroga</t>
  </si>
  <si>
    <t>% AUMENTO MÁXIMO A OFERTAR</t>
  </si>
  <si>
    <t>Tráfico CDN entregado al usuario. Consumo mínimo.</t>
  </si>
  <si>
    <t>Ingesta, Transcodificación y DVR Directos ocasionales. Consumo mínimo.</t>
  </si>
  <si>
    <t>Transcodificación VoD. Consumo mínimo. Consumo mínimo.</t>
  </si>
  <si>
    <t>Almacenamiento. Consumo mínimo.</t>
  </si>
  <si>
    <t>Aumento ofertado sobre el número anual de eventos especiales en todos los años del contrato y la prórroga</t>
  </si>
  <si>
    <t>NÚMERO MÁXIMO ADICIONAL A OFERTAR</t>
  </si>
  <si>
    <t>Aumento del número anual de eventos especiales ofertados</t>
  </si>
  <si>
    <t>III.2 - AUMENTO CAPACIDAD DIRECTOS OCASIONALES Y CANALES TEMÁTICOS O FAST</t>
  </si>
  <si>
    <t>AUMENTO CAPACIDAD OFERTADO</t>
  </si>
  <si>
    <t>NÚMERO CANALES ADICIONALES MÁXIMOS A OFERTAR</t>
  </si>
  <si>
    <t>NÚMERO CANALES OFERTADOS ADICIONALES A LOS REQUERIDOS EN PLIEGO</t>
  </si>
  <si>
    <t>Directos ocasionales de video</t>
  </si>
  <si>
    <t>Canales de temáticos o FAST</t>
  </si>
  <si>
    <t>III.3 - APLICACIONES CLIENTE ADICIONALES</t>
  </si>
  <si>
    <t>APLICACIONES CLIENTE ADICIONALES</t>
  </si>
  <si>
    <t>INCLUIDO</t>
  </si>
  <si>
    <t>SI</t>
  </si>
  <si>
    <t>NO</t>
  </si>
  <si>
    <t>HiSense VIDAA OS</t>
  </si>
  <si>
    <t xml:space="preserve">Amazon Fire TV </t>
  </si>
  <si>
    <t>AppleTV</t>
  </si>
  <si>
    <t>III.4 - REDUCCCIÓN DE PLAZOS DE IMPLANTACIÓN</t>
  </si>
  <si>
    <t>REDUCCIÓN DE PLAZOS DE IMPLANTACIÓN</t>
  </si>
  <si>
    <t>SEMANAS DE REDUCCIÓN MÁXIMAS</t>
  </si>
  <si>
    <t>FASE 2</t>
  </si>
  <si>
    <t>FASE 3</t>
  </si>
  <si>
    <t>TOTAL</t>
  </si>
  <si>
    <t>LOTE 1: Exceso de la demanda</t>
  </si>
  <si>
    <t>LOTE 1: I. SERVICIOS DEL CONTRATO</t>
  </si>
  <si>
    <t>Total Oferta Ponderada Exceso de la Demanda. 
PLATAFORMA OTT (IVA Excluido)</t>
  </si>
  <si>
    <r>
      <t xml:space="preserve">NÚMERO AUMENTO OFERTADO
</t>
    </r>
    <r>
      <rPr>
        <i/>
        <sz val="10"/>
        <color theme="1"/>
        <rFont val="Calibri"/>
        <family val="2"/>
        <scheme val="minor"/>
      </rPr>
      <t>(0, 1, 2, 3, 4)</t>
    </r>
  </si>
  <si>
    <r>
      <t>Canal Radio lineal 24x7. Cuota mensual</t>
    </r>
    <r>
      <rPr>
        <sz val="11"/>
        <color theme="1"/>
        <rFont val="Calibri"/>
        <family val="2"/>
        <scheme val="minor"/>
      </rPr>
      <t xml:space="preserve">
Servicio ingesta, transcodificación y DVR
Live 24x7.</t>
    </r>
  </si>
  <si>
    <r>
      <t xml:space="preserve">Directo ocasional video. Cuota mensual
</t>
    </r>
    <r>
      <rPr>
        <sz val="11"/>
        <color theme="1"/>
        <rFont val="Calibri"/>
        <family val="2"/>
        <scheme val="minor"/>
      </rPr>
      <t>No incluye servicio ingesta, transcodificación y
grabación para el DVR.</t>
    </r>
  </si>
  <si>
    <r>
      <t xml:space="preserve">Directo ocasional audio. Cuota mensual
</t>
    </r>
    <r>
      <rPr>
        <sz val="11"/>
        <color theme="1"/>
        <rFont val="Calibri"/>
        <family val="2"/>
        <scheme val="minor"/>
      </rPr>
      <t>No incluye servicio ingesta, transcodificación y
grabación para el DVR.</t>
    </r>
  </si>
  <si>
    <t>SEMANAS DE REDUCCIÓN OFERTADAS</t>
  </si>
  <si>
    <t>III.1 - MEJORA EN LOS CONSUMOS MÍNIMOS Y EVENTOS ESPECIALES</t>
  </si>
  <si>
    <t>I. Oferta económica del contrato</t>
  </si>
  <si>
    <t>II. Exceso de la demanda</t>
  </si>
  <si>
    <t>Fase puesta en servicio</t>
  </si>
  <si>
    <t>Fase 1</t>
  </si>
  <si>
    <t>Fase 2</t>
  </si>
  <si>
    <t>Fase 3</t>
  </si>
  <si>
    <t>n.a.</t>
  </si>
  <si>
    <t xml:space="preserve">* El Precio ofertado total es la suma de las multiplicaciones del precio ofertado (unidad) por las unidades de la ponderación de los 4 servicios. Este precio ofertado total no podrá ser superior al precio máximo de licitación indicado. En el caso de que sea superior, se excluirá la oferta presentada. </t>
  </si>
  <si>
    <t>Precio ofertado total *</t>
  </si>
  <si>
    <t>TVAA-RAA-2025-00005 - Servicio de plataforma OTT de contenidos audiovisuales para Televisión Autonómica de Aragón S.A.U. y Radio Autonómica de Aragón S.A.U. y sistema de gestión de contenidos web para la Corporación Aragonesa de Radio y Televisión y sus Sociedades</t>
  </si>
  <si>
    <r>
      <t xml:space="preserve">% AUMENTO OFERTADO
</t>
    </r>
    <r>
      <rPr>
        <i/>
        <sz val="10"/>
        <color theme="1"/>
        <rFont val="Calibri"/>
        <family val="2"/>
        <scheme val="minor"/>
      </rPr>
      <t>(0% -20% sin decimales)</t>
    </r>
  </si>
  <si>
    <t>Utilice las hojas que siguen a esta para preparar el desglose que se solicita en el ANEXO VII MODELO DE OFERTA ECONÓMICA del PCP y, cuando las haya cumplimentado, cópielas sustituyendo las tablas correspondientes que hay en el modelo, para obtener e incluir en el sobre de su oferta un solo documento pdf firmado electrónicamente, tal y como se indica en dicho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</si>
</sst>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0.00\ &quot;€&quot;_-;\-* #,##0.00\ &quot;€&quot;_-;_-* &quot;-&quot;??\ &quot;€&quot;_-;_-@_-"/>
    <numFmt numFmtId="164" formatCode="#,##0.00\ &quot;€&quot;"/>
    <numFmt numFmtId="165" formatCode="_-* #,##0.00\ [$€-C0A]_-;\-* #,##0.00\ [$€-C0A]_-;_-* &quot;-&quot;??\ [$€-C0A]_-;_-@_-"/>
    <numFmt numFmtId="166" formatCode="#,##0\ &quot;meses&quot;"/>
    <numFmt numFmtId="167" formatCode="#,##0\ &quot;GByte&quot;"/>
    <numFmt numFmtId="168" formatCode="#,##0.00\ &quot;€/hora&quot;;\-#,##0.00\ &quot;€/hora&quot;"/>
    <numFmt numFmtId="169" formatCode="#,##0\ &quot;horas&quot;;\-#,##0\ &quot;horas&quot;"/>
    <numFmt numFmtId="170" formatCode="#,##0.00000\ &quot;€/GByte&quot;"/>
    <numFmt numFmtId="171" formatCode="#,##0\ &quot;GByte/mes&quot;"/>
    <numFmt numFmtId="172" formatCode="#,##0.00\ &quot;€/canal&quot;;\-#,##0.00\ &quot;€/canal&quot;"/>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b/>
      <sz val="14"/>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2"/>
      <color theme="1"/>
      <name val="Calibri"/>
      <family val="2"/>
      <scheme val="minor"/>
    </font>
    <font>
      <sz val="11"/>
      <name val="Calibri"/>
      <family val="2"/>
      <scheme val="minor"/>
    </font>
    <font>
      <sz val="12"/>
      <name val="Calibri"/>
      <family val="2"/>
      <scheme val="minor"/>
    </font>
    <font>
      <sz val="16"/>
      <color theme="1"/>
      <name val="Calibri"/>
      <family val="2"/>
      <scheme val="minor"/>
    </font>
    <font>
      <i/>
      <sz val="10"/>
      <color theme="1"/>
      <name val="Calibri"/>
      <family val="2"/>
      <scheme val="minor"/>
    </font>
    <font>
      <b/>
      <i/>
      <sz val="11"/>
      <color rgb="FFFF0000"/>
      <name val="Calibri"/>
      <family val="2"/>
      <scheme val="minor"/>
    </font>
    <font>
      <b/>
      <u/>
      <sz val="10"/>
      <color theme="1"/>
      <name val="Trebuchet MS"/>
      <family val="2"/>
    </font>
    <font>
      <sz val="16"/>
      <color rgb="FFFF0000"/>
      <name val="Calibri"/>
      <family val="2"/>
      <scheme val="minor"/>
    </font>
    <font>
      <sz val="11"/>
      <color rgb="FFFF0000"/>
      <name val="Calibri"/>
      <family val="2"/>
      <scheme val="minor"/>
    </font>
  </fonts>
  <fills count="7">
    <fill>
      <patternFill patternType="none"/>
    </fill>
    <fill>
      <patternFill patternType="gray125"/>
    </fill>
    <fill>
      <patternFill patternType="solid">
        <fgColor theme="7" tint="0.79998168889431442"/>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2" fillId="0" borderId="0" xfId="0" applyFont="1"/>
    <xf numFmtId="0" fontId="2" fillId="0" borderId="0" xfId="0" applyFont="1" applyAlignment="1">
      <alignment horizontal="center"/>
    </xf>
    <xf numFmtId="0" fontId="0" fillId="0" borderId="0" xfId="0" applyAlignment="1">
      <alignment horizontal="center"/>
    </xf>
    <xf numFmtId="0" fontId="5" fillId="0" borderId="4" xfId="0" applyFont="1" applyBorder="1"/>
    <xf numFmtId="0" fontId="6" fillId="0" borderId="4" xfId="0" applyFont="1" applyBorder="1"/>
    <xf numFmtId="0" fontId="0" fillId="0" borderId="8" xfId="0" applyBorder="1" applyAlignment="1">
      <alignment vertical="center" wrapText="1"/>
    </xf>
    <xf numFmtId="44" fontId="0" fillId="0" borderId="9" xfId="0" applyNumberFormat="1" applyBorder="1" applyAlignment="1">
      <alignment horizontal="center" vertical="center" wrapText="1"/>
    </xf>
    <xf numFmtId="44" fontId="0" fillId="0" borderId="10" xfId="0" applyNumberFormat="1" applyBorder="1" applyAlignment="1">
      <alignment horizontal="center" vertical="center" wrapText="1"/>
    </xf>
    <xf numFmtId="0" fontId="0" fillId="0" borderId="11" xfId="0" applyBorder="1" applyAlignment="1">
      <alignment wrapText="1"/>
    </xf>
    <xf numFmtId="44" fontId="0" fillId="0" borderId="12" xfId="0" applyNumberFormat="1" applyBorder="1" applyAlignment="1">
      <alignment vertical="center"/>
    </xf>
    <xf numFmtId="44" fontId="0" fillId="0" borderId="13" xfId="0" applyNumberFormat="1" applyBorder="1" applyAlignment="1">
      <alignment vertical="center"/>
    </xf>
    <xf numFmtId="44" fontId="0" fillId="0" borderId="14" xfId="0" applyNumberFormat="1" applyBorder="1" applyAlignment="1">
      <alignment vertical="center"/>
    </xf>
    <xf numFmtId="44" fontId="0" fillId="0" borderId="15" xfId="0" applyNumberFormat="1" applyBorder="1" applyAlignment="1">
      <alignment vertical="center"/>
    </xf>
    <xf numFmtId="164" fontId="7" fillId="0" borderId="6" xfId="0" applyNumberFormat="1" applyFont="1" applyBorder="1"/>
    <xf numFmtId="164" fontId="7" fillId="0" borderId="7" xfId="0" applyNumberFormat="1" applyFont="1" applyBorder="1"/>
    <xf numFmtId="0" fontId="8" fillId="0" borderId="4" xfId="0" applyFont="1" applyBorder="1"/>
    <xf numFmtId="0" fontId="2" fillId="0" borderId="11" xfId="0" applyFont="1" applyBorder="1" applyAlignment="1">
      <alignment vertical="center" wrapText="1"/>
    </xf>
    <xf numFmtId="0" fontId="0" fillId="0" borderId="12" xfId="0" applyBorder="1" applyAlignment="1">
      <alignment horizontal="center" vertical="center" wrapText="1"/>
    </xf>
    <xf numFmtId="165" fontId="0" fillId="0" borderId="12" xfId="0" applyNumberFormat="1" applyBorder="1" applyAlignment="1">
      <alignment vertical="center" wrapText="1"/>
    </xf>
    <xf numFmtId="166" fontId="0" fillId="0" borderId="12" xfId="0" applyNumberFormat="1" applyBorder="1" applyAlignment="1">
      <alignment horizontal="center" vertical="center" wrapText="1"/>
    </xf>
    <xf numFmtId="44" fontId="0" fillId="0" borderId="13" xfId="1" applyFont="1" applyBorder="1" applyAlignment="1">
      <alignment vertical="center" wrapText="1"/>
    </xf>
    <xf numFmtId="167" fontId="0" fillId="0" borderId="12" xfId="0" applyNumberFormat="1" applyBorder="1" applyAlignment="1">
      <alignment horizontal="center" vertical="center" wrapText="1"/>
    </xf>
    <xf numFmtId="0" fontId="2" fillId="0" borderId="19" xfId="0" applyFont="1" applyBorder="1" applyAlignment="1">
      <alignment vertical="center" wrapText="1"/>
    </xf>
    <xf numFmtId="0" fontId="0" fillId="0" borderId="20" xfId="0" applyBorder="1" applyAlignment="1">
      <alignment horizontal="center" vertical="center" wrapText="1"/>
    </xf>
    <xf numFmtId="165" fontId="0" fillId="0" borderId="20" xfId="0" applyNumberFormat="1" applyBorder="1" applyAlignment="1">
      <alignment vertical="center" wrapText="1"/>
    </xf>
    <xf numFmtId="166" fontId="0" fillId="0" borderId="20" xfId="0" applyNumberFormat="1" applyBorder="1" applyAlignment="1">
      <alignment horizontal="center" vertical="center" wrapText="1"/>
    </xf>
    <xf numFmtId="44" fontId="0" fillId="0" borderId="21" xfId="1" applyFont="1" applyBorder="1" applyAlignment="1">
      <alignment vertical="center" wrapText="1"/>
    </xf>
    <xf numFmtId="0" fontId="0" fillId="0" borderId="22" xfId="0" applyBorder="1" applyAlignment="1">
      <alignment wrapText="1"/>
    </xf>
    <xf numFmtId="0" fontId="0" fillId="0" borderId="0" xfId="0" applyAlignment="1">
      <alignment horizontal="center" wrapText="1"/>
    </xf>
    <xf numFmtId="0" fontId="0" fillId="0" borderId="0" xfId="0" applyAlignment="1">
      <alignment wrapText="1"/>
    </xf>
    <xf numFmtId="0" fontId="0" fillId="0" borderId="23" xfId="0" applyBorder="1" applyAlignment="1">
      <alignment wrapText="1"/>
    </xf>
    <xf numFmtId="0" fontId="7" fillId="0" borderId="2" xfId="0" applyFont="1" applyBorder="1" applyAlignment="1">
      <alignment horizontal="center" wrapText="1"/>
    </xf>
    <xf numFmtId="44" fontId="7" fillId="0" borderId="24" xfId="1" applyFont="1" applyBorder="1" applyAlignment="1">
      <alignment vertical="center" wrapText="1"/>
    </xf>
    <xf numFmtId="0" fontId="9" fillId="0" borderId="2" xfId="0" applyFont="1" applyBorder="1" applyAlignment="1">
      <alignment wrapText="1"/>
    </xf>
    <xf numFmtId="165" fontId="0" fillId="0" borderId="0" xfId="0" applyNumberFormat="1"/>
    <xf numFmtId="168" fontId="0" fillId="0" borderId="20" xfId="0" applyNumberFormat="1" applyBorder="1" applyAlignment="1">
      <alignment horizontal="center" vertical="center"/>
    </xf>
    <xf numFmtId="169" fontId="0" fillId="0" borderId="20" xfId="0" applyNumberFormat="1" applyBorder="1" applyAlignment="1">
      <alignment horizontal="center" vertical="center" wrapText="1"/>
    </xf>
    <xf numFmtId="168" fontId="0" fillId="4" borderId="20" xfId="0" applyNumberFormat="1" applyFill="1" applyBorder="1" applyAlignment="1">
      <alignment horizontal="center" vertical="center"/>
    </xf>
    <xf numFmtId="0" fontId="5" fillId="0" borderId="4" xfId="0" applyFont="1" applyBorder="1" applyAlignment="1">
      <alignment horizontal="center"/>
    </xf>
    <xf numFmtId="0" fontId="2" fillId="0" borderId="0" xfId="0" applyFont="1" applyAlignment="1">
      <alignment vertical="center" wrapText="1"/>
    </xf>
    <xf numFmtId="0" fontId="0" fillId="0" borderId="11" xfId="0" applyBorder="1" applyAlignment="1">
      <alignment vertical="center" wrapText="1"/>
    </xf>
    <xf numFmtId="0" fontId="2" fillId="0" borderId="0" xfId="0" applyFont="1" applyAlignment="1">
      <alignment vertical="center"/>
    </xf>
    <xf numFmtId="0" fontId="2" fillId="0" borderId="0" xfId="0" applyFont="1" applyAlignment="1">
      <alignment horizontal="center" vertical="center"/>
    </xf>
    <xf numFmtId="171" fontId="11" fillId="0" borderId="0" xfId="0" applyNumberFormat="1" applyFont="1" applyAlignment="1">
      <alignment horizontal="center" vertical="center" wrapText="1"/>
    </xf>
    <xf numFmtId="170" fontId="11" fillId="0" borderId="0" xfId="0" applyNumberFormat="1" applyFont="1" applyAlignment="1">
      <alignment horizontal="center" vertical="center" wrapText="1"/>
    </xf>
    <xf numFmtId="170" fontId="11" fillId="0" borderId="0" xfId="0" applyNumberFormat="1" applyFont="1" applyAlignment="1">
      <alignment horizontal="center" vertical="center"/>
    </xf>
    <xf numFmtId="165" fontId="0" fillId="0" borderId="0" xfId="0" applyNumberFormat="1" applyAlignment="1">
      <alignment vertical="center"/>
    </xf>
    <xf numFmtId="170" fontId="10" fillId="0" borderId="12" xfId="0" applyNumberFormat="1" applyFont="1" applyBorder="1" applyAlignment="1">
      <alignment horizontal="center" vertical="center" wrapText="1"/>
    </xf>
    <xf numFmtId="168" fontId="0" fillId="0" borderId="12" xfId="0" applyNumberFormat="1" applyBorder="1" applyAlignment="1">
      <alignment horizontal="center" vertical="center"/>
    </xf>
    <xf numFmtId="169" fontId="0" fillId="0" borderId="12" xfId="0" applyNumberFormat="1" applyBorder="1" applyAlignment="1">
      <alignment horizontal="center" vertical="center" wrapText="1"/>
    </xf>
    <xf numFmtId="170" fontId="10" fillId="0" borderId="20" xfId="0" applyNumberFormat="1" applyFont="1" applyBorder="1" applyAlignment="1">
      <alignment horizontal="center" vertical="center" wrapText="1"/>
    </xf>
    <xf numFmtId="167" fontId="0" fillId="0" borderId="20" xfId="0" applyNumberFormat="1" applyBorder="1" applyAlignment="1">
      <alignment horizontal="center" vertical="center" wrapText="1"/>
    </xf>
    <xf numFmtId="0" fontId="0" fillId="0" borderId="0" xfId="0" applyAlignment="1">
      <alignment vertical="center"/>
    </xf>
    <xf numFmtId="0" fontId="9" fillId="0" borderId="22" xfId="0" applyFont="1" applyBorder="1" applyAlignment="1">
      <alignment wrapText="1"/>
    </xf>
    <xf numFmtId="0" fontId="9" fillId="0" borderId="0" xfId="0" applyFont="1" applyAlignment="1">
      <alignment horizontal="center" wrapText="1"/>
    </xf>
    <xf numFmtId="0" fontId="9" fillId="0" borderId="0" xfId="0" applyFont="1" applyAlignment="1">
      <alignment wrapText="1"/>
    </xf>
    <xf numFmtId="0" fontId="9" fillId="0" borderId="23" xfId="0" applyFont="1" applyBorder="1" applyAlignment="1">
      <alignment wrapText="1"/>
    </xf>
    <xf numFmtId="164" fontId="0" fillId="0" borderId="13" xfId="1" applyNumberFormat="1" applyFont="1" applyBorder="1" applyAlignment="1">
      <alignment vertical="center" wrapText="1"/>
    </xf>
    <xf numFmtId="0" fontId="0" fillId="0" borderId="27" xfId="0" applyBorder="1" applyAlignment="1">
      <alignment horizontal="center"/>
    </xf>
    <xf numFmtId="0" fontId="0" fillId="0" borderId="27" xfId="0" applyBorder="1"/>
    <xf numFmtId="9" fontId="0" fillId="0" borderId="12" xfId="2" applyFont="1" applyFill="1" applyBorder="1" applyAlignment="1">
      <alignment horizontal="center" vertical="center" wrapText="1"/>
    </xf>
    <xf numFmtId="0" fontId="0" fillId="0" borderId="19" xfId="0" applyBorder="1" applyAlignment="1">
      <alignment vertical="center" wrapText="1"/>
    </xf>
    <xf numFmtId="1" fontId="0" fillId="0" borderId="20" xfId="2" applyNumberFormat="1" applyFont="1" applyFill="1" applyBorder="1" applyAlignment="1">
      <alignment horizontal="center" vertical="center" wrapText="1"/>
    </xf>
    <xf numFmtId="1" fontId="0" fillId="0" borderId="12" xfId="2" applyNumberFormat="1" applyFont="1" applyFill="1" applyBorder="1" applyAlignment="1">
      <alignment horizontal="center" vertical="center" wrapText="1"/>
    </xf>
    <xf numFmtId="0" fontId="0" fillId="0" borderId="19" xfId="0" applyBorder="1" applyAlignment="1">
      <alignment wrapText="1"/>
    </xf>
    <xf numFmtId="0" fontId="4" fillId="6" borderId="1" xfId="0" applyFont="1" applyFill="1" applyBorder="1"/>
    <xf numFmtId="0" fontId="4" fillId="6" borderId="2" xfId="0" applyFont="1" applyFill="1" applyBorder="1" applyAlignment="1">
      <alignment horizontal="center"/>
    </xf>
    <xf numFmtId="0" fontId="4" fillId="6" borderId="2" xfId="0" applyFont="1" applyFill="1" applyBorder="1"/>
    <xf numFmtId="0" fontId="4" fillId="6" borderId="3" xfId="0" applyFont="1" applyFill="1" applyBorder="1"/>
    <xf numFmtId="0" fontId="2" fillId="6" borderId="5" xfId="0" applyFont="1" applyFill="1" applyBorder="1" applyAlignment="1">
      <alignment vertical="center" wrapText="1"/>
    </xf>
    <xf numFmtId="0" fontId="2" fillId="6" borderId="6"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7" fillId="6" borderId="5" xfId="0" applyFont="1" applyFill="1" applyBorder="1"/>
    <xf numFmtId="0" fontId="8" fillId="6" borderId="1" xfId="0" applyFont="1" applyFill="1" applyBorder="1"/>
    <xf numFmtId="0" fontId="2" fillId="6" borderId="16" xfId="0" applyFont="1" applyFill="1" applyBorder="1" applyAlignment="1">
      <alignment vertical="center" wrapText="1"/>
    </xf>
    <xf numFmtId="0" fontId="2" fillId="6" borderId="17" xfId="0" applyFont="1" applyFill="1" applyBorder="1" applyAlignment="1">
      <alignment horizontal="center" wrapText="1"/>
    </xf>
    <xf numFmtId="0" fontId="2" fillId="6" borderId="1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7" fillId="6" borderId="24" xfId="0" applyFont="1" applyFill="1" applyBorder="1" applyAlignment="1">
      <alignment wrapText="1"/>
    </xf>
    <xf numFmtId="0" fontId="8" fillId="6" borderId="2" xfId="0" applyFont="1" applyFill="1" applyBorder="1" applyAlignment="1">
      <alignment horizontal="center"/>
    </xf>
    <xf numFmtId="0" fontId="8" fillId="6" borderId="2" xfId="0" applyFont="1" applyFill="1" applyBorder="1"/>
    <xf numFmtId="0" fontId="12" fillId="6" borderId="3" xfId="0" applyFont="1" applyFill="1" applyBorder="1"/>
    <xf numFmtId="0" fontId="0" fillId="6" borderId="3" xfId="0" applyFill="1" applyBorder="1"/>
    <xf numFmtId="0" fontId="3" fillId="0" borderId="0" xfId="0" applyFont="1"/>
    <xf numFmtId="0" fontId="3" fillId="0" borderId="0" xfId="0" applyFont="1" applyAlignment="1">
      <alignment horizontal="center"/>
    </xf>
    <xf numFmtId="9" fontId="3" fillId="0" borderId="0" xfId="2" applyFont="1" applyAlignment="1">
      <alignment horizontal="center" vertical="center"/>
    </xf>
    <xf numFmtId="0" fontId="3" fillId="0" borderId="0" xfId="0" applyFont="1" applyAlignment="1">
      <alignment horizontal="center" vertical="center"/>
    </xf>
    <xf numFmtId="0" fontId="5" fillId="0" borderId="27" xfId="0" applyFont="1" applyBorder="1"/>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0" fillId="0" borderId="30" xfId="0" applyBorder="1" applyAlignment="1">
      <alignment wrapText="1"/>
    </xf>
    <xf numFmtId="1" fontId="0" fillId="0" borderId="25" xfId="2" applyNumberFormat="1" applyFont="1" applyFill="1" applyBorder="1" applyAlignment="1">
      <alignment horizontal="center" vertical="center" wrapText="1"/>
    </xf>
    <xf numFmtId="0" fontId="7" fillId="6" borderId="24" xfId="0" applyFont="1" applyFill="1" applyBorder="1" applyAlignment="1">
      <alignment horizontal="center" vertical="center" wrapText="1"/>
    </xf>
    <xf numFmtId="0" fontId="7" fillId="0" borderId="5" xfId="0" applyFont="1" applyBorder="1" applyAlignment="1">
      <alignment vertical="center"/>
    </xf>
    <xf numFmtId="1" fontId="7" fillId="0" borderId="6" xfId="0" applyNumberFormat="1" applyFont="1" applyBorder="1" applyAlignment="1">
      <alignment horizontal="center" vertical="center"/>
    </xf>
    <xf numFmtId="1" fontId="7" fillId="0" borderId="7" xfId="0" applyNumberFormat="1" applyFont="1" applyBorder="1" applyAlignment="1">
      <alignment horizontal="center" vertical="center"/>
    </xf>
    <xf numFmtId="0" fontId="3" fillId="0" borderId="0" xfId="0" applyFont="1" applyAlignment="1">
      <alignment vertical="center"/>
    </xf>
    <xf numFmtId="44" fontId="0" fillId="0" borderId="26" xfId="0" applyNumberFormat="1" applyBorder="1" applyAlignment="1">
      <alignment horizontal="center" vertical="center" wrapText="1"/>
    </xf>
    <xf numFmtId="44" fontId="0" fillId="0" borderId="29" xfId="0" applyNumberFormat="1" applyBorder="1" applyAlignment="1">
      <alignment horizontal="center" vertical="center" wrapText="1"/>
    </xf>
    <xf numFmtId="0" fontId="14" fillId="0" borderId="0" xfId="0" applyFont="1" applyAlignment="1">
      <alignment vertical="center"/>
    </xf>
    <xf numFmtId="172" fontId="10" fillId="5" borderId="12" xfId="0" applyNumberFormat="1" applyFont="1" applyFill="1" applyBorder="1" applyAlignment="1">
      <alignment horizontal="center" vertical="center"/>
    </xf>
    <xf numFmtId="172" fontId="10" fillId="4" borderId="12" xfId="0" applyNumberFormat="1" applyFont="1" applyFill="1" applyBorder="1" applyAlignment="1">
      <alignment horizontal="center" vertical="center"/>
    </xf>
    <xf numFmtId="172" fontId="10" fillId="0" borderId="12" xfId="0" applyNumberFormat="1" applyFont="1" applyBorder="1" applyAlignment="1">
      <alignment horizontal="center" vertical="center"/>
    </xf>
    <xf numFmtId="168" fontId="0" fillId="0" borderId="20" xfId="0" applyNumberFormat="1" applyBorder="1" applyAlignment="1">
      <alignment horizontal="center" vertical="center" wrapText="1"/>
    </xf>
    <xf numFmtId="0" fontId="8" fillId="0" borderId="0" xfId="0" applyFont="1"/>
    <xf numFmtId="170" fontId="0" fillId="3" borderId="12" xfId="0" applyNumberFormat="1" applyFill="1" applyBorder="1" applyAlignment="1" applyProtection="1">
      <alignment vertical="center" wrapText="1"/>
      <protection locked="0"/>
    </xf>
    <xf numFmtId="168" fontId="0" fillId="3" borderId="12" xfId="0" applyNumberFormat="1" applyFill="1" applyBorder="1" applyAlignment="1" applyProtection="1">
      <alignment vertical="center" wrapText="1"/>
      <protection locked="0"/>
    </xf>
    <xf numFmtId="170" fontId="0" fillId="3" borderId="20" xfId="0" applyNumberFormat="1" applyFill="1" applyBorder="1" applyAlignment="1" applyProtection="1">
      <alignment vertical="center" wrapText="1"/>
      <protection locked="0"/>
    </xf>
    <xf numFmtId="44" fontId="0" fillId="3" borderId="12" xfId="0" applyNumberFormat="1" applyFill="1" applyBorder="1" applyAlignment="1" applyProtection="1">
      <alignment vertical="center" wrapText="1"/>
      <protection locked="0"/>
    </xf>
    <xf numFmtId="168" fontId="0" fillId="3" borderId="20" xfId="0" applyNumberFormat="1" applyFill="1" applyBorder="1" applyAlignment="1" applyProtection="1">
      <alignment vertical="center" wrapText="1"/>
      <protection locked="0"/>
    </xf>
    <xf numFmtId="44" fontId="0" fillId="3" borderId="20" xfId="0" applyNumberFormat="1" applyFill="1" applyBorder="1" applyAlignment="1" applyProtection="1">
      <alignment vertical="center" wrapText="1"/>
      <protection locked="0"/>
    </xf>
    <xf numFmtId="172" fontId="0" fillId="3" borderId="12" xfId="0" applyNumberFormat="1" applyFill="1" applyBorder="1" applyAlignment="1" applyProtection="1">
      <alignment vertical="center" wrapText="1"/>
      <protection locked="0"/>
    </xf>
    <xf numFmtId="9" fontId="0" fillId="3" borderId="13" xfId="2" applyFont="1" applyFill="1" applyBorder="1" applyAlignment="1" applyProtection="1">
      <alignment horizontal="center" vertical="center" wrapText="1"/>
      <protection locked="0"/>
    </xf>
    <xf numFmtId="1" fontId="0" fillId="3" borderId="21" xfId="2" applyNumberFormat="1" applyFont="1" applyFill="1" applyBorder="1" applyAlignment="1" applyProtection="1">
      <alignment horizontal="center" vertical="center" wrapText="1"/>
      <protection locked="0"/>
    </xf>
    <xf numFmtId="1" fontId="0" fillId="3" borderId="13" xfId="2" applyNumberFormat="1" applyFont="1" applyFill="1" applyBorder="1" applyAlignment="1" applyProtection="1">
      <alignment horizontal="center" vertical="center" wrapText="1"/>
      <protection locked="0"/>
    </xf>
    <xf numFmtId="1" fontId="0" fillId="3" borderId="12" xfId="2" applyNumberFormat="1" applyFont="1" applyFill="1" applyBorder="1" applyAlignment="1" applyProtection="1">
      <alignment horizontal="center" vertical="center" wrapText="1"/>
      <protection locked="0"/>
    </xf>
    <xf numFmtId="1" fontId="0" fillId="3" borderId="20" xfId="2" applyNumberFormat="1" applyFont="1" applyFill="1" applyBorder="1" applyAlignment="1" applyProtection="1">
      <alignment horizontal="center" vertical="center" wrapText="1"/>
      <protection locked="0"/>
    </xf>
    <xf numFmtId="1" fontId="0" fillId="3" borderId="31" xfId="2" applyNumberFormat="1" applyFont="1" applyFill="1" applyBorder="1" applyAlignment="1" applyProtection="1">
      <alignment horizontal="center" vertical="center" wrapText="1"/>
      <protection locked="0"/>
    </xf>
    <xf numFmtId="9" fontId="0" fillId="0" borderId="20" xfId="2" applyFont="1" applyFill="1" applyBorder="1" applyAlignment="1">
      <alignment horizontal="center" vertical="center" wrapText="1"/>
    </xf>
    <xf numFmtId="9" fontId="0" fillId="3" borderId="21" xfId="2" applyFont="1" applyFill="1" applyBorder="1" applyAlignment="1" applyProtection="1">
      <alignment horizontal="center" vertical="center" wrapText="1"/>
      <protection locked="0"/>
    </xf>
    <xf numFmtId="0" fontId="17" fillId="0" borderId="0" xfId="0" applyFont="1"/>
    <xf numFmtId="0" fontId="17" fillId="0" borderId="0" xfId="0" applyFont="1" applyAlignment="1">
      <alignment vertical="center"/>
    </xf>
    <xf numFmtId="0" fontId="16" fillId="0" borderId="0" xfId="0" applyFont="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8" fillId="2" borderId="28" xfId="0" applyFont="1" applyFill="1" applyBorder="1" applyAlignment="1">
      <alignment horizontal="left" vertical="center"/>
    </xf>
    <xf numFmtId="0" fontId="8" fillId="2" borderId="26" xfId="0" applyFont="1" applyFill="1" applyBorder="1" applyAlignment="1">
      <alignment horizontal="left" vertical="center"/>
    </xf>
    <xf numFmtId="0" fontId="8" fillId="2" borderId="29" xfId="0" applyFont="1" applyFill="1" applyBorder="1" applyAlignment="1">
      <alignment horizontal="left" vertical="center"/>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15" fillId="0" borderId="0" xfId="0" applyFont="1" applyAlignment="1">
      <alignment horizontal="left" vertical="center" wrapText="1"/>
    </xf>
    <xf numFmtId="0" fontId="0" fillId="0" borderId="0" xfId="0" applyAlignment="1">
      <alignment horizontal="left" wrapText="1"/>
    </xf>
    <xf numFmtId="0" fontId="2" fillId="6" borderId="16"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7" xfId="0" applyFont="1" applyFill="1" applyBorder="1" applyAlignment="1">
      <alignment horizontal="center" vertical="center"/>
    </xf>
    <xf numFmtId="0" fontId="2" fillId="6" borderId="18" xfId="0" applyFont="1" applyFill="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8"/>
  <sheetViews>
    <sheetView workbookViewId="0">
      <selection activeCell="F25" sqref="F25"/>
    </sheetView>
  </sheetViews>
  <sheetFormatPr baseColWidth="10" defaultRowHeight="15" x14ac:dyDescent="0.25"/>
  <sheetData>
    <row r="2" spans="1:10" ht="15" customHeight="1" x14ac:dyDescent="0.25">
      <c r="A2" s="123" t="s">
        <v>123</v>
      </c>
      <c r="B2" s="123"/>
      <c r="C2" s="123"/>
      <c r="D2" s="123"/>
      <c r="E2" s="123"/>
      <c r="F2" s="123"/>
      <c r="G2" s="123"/>
      <c r="H2" s="123"/>
      <c r="I2" s="123"/>
      <c r="J2" s="123"/>
    </row>
    <row r="3" spans="1:10" ht="15" customHeight="1" x14ac:dyDescent="0.25">
      <c r="A3" s="123"/>
      <c r="B3" s="123"/>
      <c r="C3" s="123"/>
      <c r="D3" s="123"/>
      <c r="E3" s="123"/>
      <c r="F3" s="123"/>
      <c r="G3" s="123"/>
      <c r="H3" s="123"/>
      <c r="I3" s="123"/>
      <c r="J3" s="123"/>
    </row>
    <row r="4" spans="1:10" ht="15" customHeight="1" x14ac:dyDescent="0.25">
      <c r="A4" s="123"/>
      <c r="B4" s="123"/>
      <c r="C4" s="123"/>
      <c r="D4" s="123"/>
      <c r="E4" s="123"/>
      <c r="F4" s="123"/>
      <c r="G4" s="123"/>
      <c r="H4" s="123"/>
      <c r="I4" s="123"/>
      <c r="J4" s="123"/>
    </row>
    <row r="5" spans="1:10" ht="15" customHeight="1" x14ac:dyDescent="0.25">
      <c r="A5" s="123"/>
      <c r="B5" s="123"/>
      <c r="C5" s="123"/>
      <c r="D5" s="123"/>
      <c r="E5" s="123"/>
      <c r="F5" s="123"/>
      <c r="G5" s="123"/>
      <c r="H5" s="123"/>
      <c r="I5" s="123"/>
      <c r="J5" s="123"/>
    </row>
    <row r="6" spans="1:10" x14ac:dyDescent="0.25">
      <c r="A6" s="123"/>
      <c r="B6" s="123"/>
      <c r="C6" s="123"/>
      <c r="D6" s="123"/>
      <c r="E6" s="123"/>
      <c r="F6" s="123"/>
      <c r="G6" s="123"/>
      <c r="H6" s="123"/>
      <c r="I6" s="123"/>
      <c r="J6" s="123"/>
    </row>
    <row r="7" spans="1:10" x14ac:dyDescent="0.25">
      <c r="A7" s="123"/>
      <c r="B7" s="123"/>
      <c r="C7" s="123"/>
      <c r="D7" s="123"/>
      <c r="E7" s="123"/>
      <c r="F7" s="123"/>
      <c r="G7" s="123"/>
      <c r="H7" s="123"/>
      <c r="I7" s="123"/>
      <c r="J7" s="123"/>
    </row>
    <row r="8" spans="1:10" x14ac:dyDescent="0.25">
      <c r="A8" s="123"/>
      <c r="B8" s="123"/>
      <c r="C8" s="123"/>
      <c r="D8" s="123"/>
      <c r="E8" s="123"/>
      <c r="F8" s="123"/>
      <c r="G8" s="123"/>
      <c r="H8" s="123"/>
      <c r="I8" s="123"/>
      <c r="J8" s="123"/>
    </row>
  </sheetData>
  <mergeCells count="1">
    <mergeCell ref="A2:J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3"/>
  <sheetViews>
    <sheetView view="pageBreakPreview" zoomScaleNormal="100" zoomScaleSheetLayoutView="100" workbookViewId="0">
      <selection activeCell="C20" sqref="C20"/>
    </sheetView>
  </sheetViews>
  <sheetFormatPr baseColWidth="10" defaultRowHeight="15" x14ac:dyDescent="0.25"/>
  <cols>
    <col min="1" max="1" width="37.7109375" customWidth="1"/>
    <col min="2" max="2" width="17.28515625" customWidth="1"/>
    <col min="3" max="3" width="14" customWidth="1"/>
    <col min="4" max="4" width="19" customWidth="1"/>
    <col min="5" max="5" width="14.28515625" customWidth="1"/>
  </cols>
  <sheetData>
    <row r="1" spans="1:4" ht="84.75" customHeight="1" thickBot="1" x14ac:dyDescent="0.3">
      <c r="A1" s="124" t="s">
        <v>121</v>
      </c>
      <c r="B1" s="125"/>
      <c r="C1" s="125"/>
      <c r="D1" s="126"/>
    </row>
    <row r="2" spans="1:4" ht="23.65" customHeight="1" thickBot="1" x14ac:dyDescent="0.3">
      <c r="A2" s="127" t="s">
        <v>0</v>
      </c>
      <c r="B2" s="128"/>
      <c r="C2" s="128"/>
      <c r="D2" s="129"/>
    </row>
    <row r="3" spans="1:4" ht="15.75" thickBot="1" x14ac:dyDescent="0.3"/>
    <row r="4" spans="1:4" ht="24" thickBot="1" x14ac:dyDescent="0.4">
      <c r="A4" s="74" t="s">
        <v>1</v>
      </c>
      <c r="B4" s="67"/>
      <c r="C4" s="68"/>
      <c r="D4" s="69"/>
    </row>
    <row r="7" spans="1:4" ht="19.5" thickBot="1" x14ac:dyDescent="0.35">
      <c r="A7" s="4" t="s">
        <v>112</v>
      </c>
      <c r="B7" s="5"/>
      <c r="C7" s="5"/>
    </row>
    <row r="8" spans="1:4" ht="15.75" thickBot="1" x14ac:dyDescent="0.3"/>
    <row r="9" spans="1:4" ht="45.75" thickBot="1" x14ac:dyDescent="0.3">
      <c r="A9" s="70" t="s">
        <v>2</v>
      </c>
      <c r="B9" s="71" t="s">
        <v>3</v>
      </c>
      <c r="C9" s="72" t="s">
        <v>4</v>
      </c>
    </row>
    <row r="10" spans="1:4" x14ac:dyDescent="0.25">
      <c r="A10" s="6" t="s">
        <v>5</v>
      </c>
      <c r="B10" s="7">
        <f>I.SERVICIOS!C16</f>
        <v>564950.02</v>
      </c>
      <c r="C10" s="8">
        <f>I.SERVICIOS!F16</f>
        <v>0</v>
      </c>
    </row>
    <row r="11" spans="1:4" x14ac:dyDescent="0.25">
      <c r="A11" s="9" t="s">
        <v>6</v>
      </c>
      <c r="B11" s="7">
        <f>I.SERVICIOS!C31</f>
        <v>1238329.98</v>
      </c>
      <c r="C11" s="8">
        <f>I.SERVICIOS!F31</f>
        <v>0</v>
      </c>
    </row>
    <row r="12" spans="1:4" ht="30" x14ac:dyDescent="0.25">
      <c r="A12" s="9" t="s">
        <v>7</v>
      </c>
      <c r="B12" s="10">
        <f>I.SERVICIOS!C48</f>
        <v>258170.88</v>
      </c>
      <c r="C12" s="11">
        <f>I.SERVICIOS!F48</f>
        <v>0</v>
      </c>
    </row>
    <row r="13" spans="1:4" ht="30.75" thickBot="1" x14ac:dyDescent="0.3">
      <c r="A13" s="9" t="s">
        <v>8</v>
      </c>
      <c r="B13" s="12">
        <f>I.SERVICIOS!C58</f>
        <v>62351.520000000004</v>
      </c>
      <c r="C13" s="13">
        <f>I.SERVICIOS!F58</f>
        <v>0</v>
      </c>
    </row>
    <row r="14" spans="1:4" ht="16.5" thickBot="1" x14ac:dyDescent="0.3">
      <c r="A14" s="73" t="s">
        <v>9</v>
      </c>
      <c r="B14" s="14">
        <f>SUM(B10:B13)</f>
        <v>2123802.4</v>
      </c>
      <c r="C14" s="15">
        <f>SUM(C10:C13)</f>
        <v>0</v>
      </c>
    </row>
    <row r="17" spans="1:3" ht="19.5" thickBot="1" x14ac:dyDescent="0.35">
      <c r="A17" s="4" t="s">
        <v>113</v>
      </c>
      <c r="B17" s="5"/>
      <c r="C17" s="5"/>
    </row>
    <row r="18" spans="1:3" ht="15.75" thickBot="1" x14ac:dyDescent="0.3"/>
    <row r="19" spans="1:3" ht="45.75" thickBot="1" x14ac:dyDescent="0.3">
      <c r="A19" s="70" t="s">
        <v>103</v>
      </c>
      <c r="B19" s="71" t="s">
        <v>3</v>
      </c>
      <c r="C19" s="72" t="s">
        <v>10</v>
      </c>
    </row>
    <row r="20" spans="1:3" ht="15.75" thickBot="1" x14ac:dyDescent="0.3">
      <c r="A20" s="65" t="s">
        <v>11</v>
      </c>
      <c r="B20" s="98">
        <f>'II.EXCESO DE LA DEMANDA'!C22</f>
        <v>60114</v>
      </c>
      <c r="C20" s="99">
        <f>'II.EXCESO DE LA DEMANDA'!F22</f>
        <v>0</v>
      </c>
    </row>
    <row r="23" spans="1:3" ht="21" x14ac:dyDescent="0.35">
      <c r="B23" s="105"/>
    </row>
  </sheetData>
  <sheetProtection algorithmName="SHA-512" hashValue="0KmWmgbykHQe92891m5Ob2BKpZ34I8shnszzfgonG/1zGOdcVw8oR9iVzwBUoC9JlKosqGgzVNFD9O32duiUtA==" saltValue="QnQx4Upb5JXVUKnnVIY4sg==" spinCount="100000" sheet="1" objects="1" scenarios="1"/>
  <mergeCells count="2">
    <mergeCell ref="A1:D1"/>
    <mergeCell ref="A2:D2"/>
  </mergeCells>
  <pageMargins left="0.7" right="0.7" top="0.75" bottom="0.75" header="0.3" footer="0.3"/>
  <pageSetup paperSize="9" scale="9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91"/>
  <sheetViews>
    <sheetView view="pageBreakPreview" topLeftCell="A48" zoomScaleNormal="100" zoomScaleSheetLayoutView="100" workbookViewId="0">
      <selection activeCell="D13" sqref="D9:D13"/>
    </sheetView>
  </sheetViews>
  <sheetFormatPr baseColWidth="10" defaultRowHeight="15" x14ac:dyDescent="0.25"/>
  <cols>
    <col min="1" max="1" width="35.85546875" customWidth="1"/>
    <col min="2" max="2" width="16.85546875" style="3" customWidth="1"/>
    <col min="3" max="3" width="15.7109375" customWidth="1"/>
    <col min="4" max="4" width="16.85546875" customWidth="1"/>
    <col min="5" max="5" width="14.85546875" customWidth="1"/>
    <col min="6" max="6" width="16.28515625" customWidth="1"/>
    <col min="7" max="7" width="12.85546875" customWidth="1"/>
    <col min="8" max="9" width="19.42578125" bestFit="1" customWidth="1"/>
    <col min="10" max="10" width="17.85546875" customWidth="1"/>
    <col min="11" max="11" width="18.28515625" bestFit="1" customWidth="1"/>
    <col min="13" max="13" width="12" bestFit="1" customWidth="1"/>
  </cols>
  <sheetData>
    <row r="1" spans="1:7" ht="58.15" customHeight="1" thickBot="1" x14ac:dyDescent="0.3">
      <c r="A1" s="130" t="s">
        <v>121</v>
      </c>
      <c r="B1" s="131"/>
      <c r="C1" s="131"/>
      <c r="D1" s="131"/>
      <c r="E1" s="131"/>
      <c r="F1" s="132"/>
    </row>
    <row r="2" spans="1:7" ht="21.75" thickBot="1" x14ac:dyDescent="0.3">
      <c r="A2" s="133" t="s">
        <v>0</v>
      </c>
      <c r="B2" s="134"/>
      <c r="C2" s="134"/>
      <c r="D2" s="134"/>
      <c r="E2" s="134"/>
      <c r="F2" s="135"/>
    </row>
    <row r="3" spans="1:7" ht="15.75" thickBot="1" x14ac:dyDescent="0.3"/>
    <row r="4" spans="1:7" ht="24" thickBot="1" x14ac:dyDescent="0.4">
      <c r="A4" s="74" t="s">
        <v>104</v>
      </c>
      <c r="B4" s="67"/>
      <c r="C4" s="68"/>
      <c r="D4" s="68"/>
      <c r="E4" s="68"/>
      <c r="F4" s="69"/>
    </row>
    <row r="6" spans="1:7" ht="21.75" thickBot="1" x14ac:dyDescent="0.4">
      <c r="A6" s="4" t="s">
        <v>12</v>
      </c>
      <c r="B6" s="16"/>
      <c r="C6" s="16"/>
      <c r="D6" s="16"/>
      <c r="E6" s="16"/>
      <c r="F6" s="16"/>
    </row>
    <row r="7" spans="1:7" ht="15.75" thickBot="1" x14ac:dyDescent="0.3"/>
    <row r="8" spans="1:7" ht="45" x14ac:dyDescent="0.25">
      <c r="A8" s="75" t="s">
        <v>5</v>
      </c>
      <c r="B8" s="76" t="s">
        <v>13</v>
      </c>
      <c r="C8" s="77" t="s">
        <v>14</v>
      </c>
      <c r="D8" s="77" t="s">
        <v>15</v>
      </c>
      <c r="E8" s="77"/>
      <c r="F8" s="78" t="s">
        <v>16</v>
      </c>
    </row>
    <row r="9" spans="1:7" x14ac:dyDescent="0.25">
      <c r="A9" s="17" t="s">
        <v>114</v>
      </c>
      <c r="B9" s="18" t="s">
        <v>17</v>
      </c>
      <c r="C9" s="19">
        <v>348401</v>
      </c>
      <c r="D9" s="109"/>
      <c r="E9" s="20"/>
      <c r="F9" s="21">
        <f>D9</f>
        <v>0</v>
      </c>
      <c r="G9" s="100" t="str">
        <f>IF(D9&gt;C9,"El importe ofertado debe ser igual o inferior al precio máximo a ofertar","")</f>
        <v/>
      </c>
    </row>
    <row r="10" spans="1:7" x14ac:dyDescent="0.25">
      <c r="A10" s="17" t="s">
        <v>115</v>
      </c>
      <c r="B10" s="18" t="s">
        <v>17</v>
      </c>
      <c r="C10" s="19">
        <v>140034</v>
      </c>
      <c r="D10" s="109"/>
      <c r="E10" s="20"/>
      <c r="F10" s="21">
        <f>D10</f>
        <v>0</v>
      </c>
      <c r="G10" s="100" t="str">
        <f t="shared" ref="G10:G13" si="0">IF(D10&gt;C10,"El importe ofertado debe ser igual o inferior al precio máximo a ofertar","")</f>
        <v/>
      </c>
    </row>
    <row r="11" spans="1:7" x14ac:dyDescent="0.25">
      <c r="A11" s="17" t="s">
        <v>116</v>
      </c>
      <c r="B11" s="18" t="s">
        <v>17</v>
      </c>
      <c r="C11" s="19">
        <v>49085.02</v>
      </c>
      <c r="D11" s="109"/>
      <c r="E11" s="22"/>
      <c r="F11" s="21">
        <f>D11</f>
        <v>0</v>
      </c>
      <c r="G11" s="100" t="str">
        <f t="shared" si="0"/>
        <v/>
      </c>
    </row>
    <row r="12" spans="1:7" x14ac:dyDescent="0.25">
      <c r="A12" s="17" t="s">
        <v>117</v>
      </c>
      <c r="B12" s="18" t="s">
        <v>17</v>
      </c>
      <c r="C12" s="19">
        <v>25000</v>
      </c>
      <c r="D12" s="109"/>
      <c r="E12" s="20"/>
      <c r="F12" s="21">
        <f>D12</f>
        <v>0</v>
      </c>
      <c r="G12" s="100" t="str">
        <f t="shared" si="0"/>
        <v/>
      </c>
    </row>
    <row r="13" spans="1:7" ht="30.75" thickBot="1" x14ac:dyDescent="0.3">
      <c r="A13" s="23" t="s">
        <v>18</v>
      </c>
      <c r="B13" s="24" t="s">
        <v>17</v>
      </c>
      <c r="C13" s="25">
        <v>2430</v>
      </c>
      <c r="D13" s="111"/>
      <c r="E13" s="26"/>
      <c r="F13" s="27">
        <f>D13</f>
        <v>0</v>
      </c>
      <c r="G13" s="100" t="str">
        <f t="shared" si="0"/>
        <v/>
      </c>
    </row>
    <row r="14" spans="1:7" ht="15.75" thickBot="1" x14ac:dyDescent="0.3">
      <c r="A14" s="28"/>
      <c r="B14" s="29"/>
      <c r="C14" s="30"/>
      <c r="D14" s="30"/>
      <c r="E14" s="30"/>
      <c r="F14" s="31"/>
    </row>
    <row r="15" spans="1:7" ht="32.25" thickBot="1" x14ac:dyDescent="0.3">
      <c r="A15" s="28"/>
      <c r="B15" s="29"/>
      <c r="C15" s="93" t="s">
        <v>19</v>
      </c>
      <c r="D15" s="56"/>
      <c r="E15" s="56"/>
      <c r="F15" s="93" t="s">
        <v>16</v>
      </c>
    </row>
    <row r="16" spans="1:7" ht="32.25" thickBot="1" x14ac:dyDescent="0.3">
      <c r="A16" s="79" t="s">
        <v>20</v>
      </c>
      <c r="B16" s="32"/>
      <c r="C16" s="33">
        <f>SUM(C9:C13)</f>
        <v>564950.02</v>
      </c>
      <c r="D16" s="34"/>
      <c r="E16" s="34"/>
      <c r="F16" s="33">
        <f>SUM(F9:F13)</f>
        <v>0</v>
      </c>
      <c r="G16" s="100" t="str">
        <f>IF(F16&gt;C16,"El importe ofertado total debe ser igual o inferior al precio máximo de Licitación","")</f>
        <v/>
      </c>
    </row>
    <row r="18" spans="1:8" ht="15.75" thickBot="1" x14ac:dyDescent="0.3"/>
    <row r="19" spans="1:8" ht="45" x14ac:dyDescent="0.25">
      <c r="A19" s="75" t="s">
        <v>21</v>
      </c>
      <c r="B19" s="76" t="s">
        <v>13</v>
      </c>
      <c r="C19" s="77" t="s">
        <v>22</v>
      </c>
      <c r="D19" s="77" t="s">
        <v>15</v>
      </c>
      <c r="E19" s="77" t="s">
        <v>23</v>
      </c>
      <c r="F19" s="78" t="s">
        <v>16</v>
      </c>
    </row>
    <row r="20" spans="1:8" ht="30" x14ac:dyDescent="0.25">
      <c r="A20" s="17" t="s">
        <v>24</v>
      </c>
      <c r="B20" s="18" t="s">
        <v>25</v>
      </c>
      <c r="C20" s="19">
        <v>16797.669999999998</v>
      </c>
      <c r="D20" s="109"/>
      <c r="E20" s="20">
        <v>2</v>
      </c>
      <c r="F20" s="21">
        <f t="shared" ref="F20:F28" si="1">E20*D20</f>
        <v>0</v>
      </c>
      <c r="G20" s="100" t="str">
        <f t="shared" ref="G20:G28" si="2">IF(D20&gt;C20,"El importe ofertado debe ser igual o inferior al precio máximo a ofertar","")</f>
        <v/>
      </c>
      <c r="H20" s="35"/>
    </row>
    <row r="21" spans="1:8" ht="30" x14ac:dyDescent="0.25">
      <c r="A21" s="17" t="s">
        <v>26</v>
      </c>
      <c r="B21" s="18" t="s">
        <v>25</v>
      </c>
      <c r="C21" s="19">
        <v>26879.67</v>
      </c>
      <c r="D21" s="109"/>
      <c r="E21" s="20">
        <v>4</v>
      </c>
      <c r="F21" s="21">
        <f t="shared" si="1"/>
        <v>0</v>
      </c>
      <c r="G21" s="100" t="str">
        <f t="shared" si="2"/>
        <v/>
      </c>
      <c r="H21" s="35"/>
    </row>
    <row r="22" spans="1:8" ht="30" x14ac:dyDescent="0.25">
      <c r="A22" s="17" t="s">
        <v>27</v>
      </c>
      <c r="B22" s="18" t="s">
        <v>25</v>
      </c>
      <c r="C22" s="19">
        <v>34082.22</v>
      </c>
      <c r="D22" s="109"/>
      <c r="E22" s="20">
        <v>4</v>
      </c>
      <c r="F22" s="21">
        <f t="shared" si="1"/>
        <v>0</v>
      </c>
      <c r="G22" s="100" t="str">
        <f t="shared" si="2"/>
        <v/>
      </c>
      <c r="H22" s="35"/>
    </row>
    <row r="23" spans="1:8" ht="30" x14ac:dyDescent="0.25">
      <c r="A23" s="17" t="s">
        <v>28</v>
      </c>
      <c r="B23" s="18" t="s">
        <v>25</v>
      </c>
      <c r="C23" s="19">
        <v>39472.22</v>
      </c>
      <c r="D23" s="109"/>
      <c r="E23" s="20">
        <v>14</v>
      </c>
      <c r="F23" s="21">
        <f t="shared" si="1"/>
        <v>0</v>
      </c>
      <c r="G23" s="100" t="str">
        <f t="shared" si="2"/>
        <v/>
      </c>
      <c r="H23" s="35"/>
    </row>
    <row r="24" spans="1:8" ht="45" x14ac:dyDescent="0.25">
      <c r="A24" s="17" t="s">
        <v>29</v>
      </c>
      <c r="B24" s="18" t="s">
        <v>25</v>
      </c>
      <c r="C24" s="19">
        <v>979</v>
      </c>
      <c r="D24" s="109"/>
      <c r="E24" s="20">
        <v>24</v>
      </c>
      <c r="F24" s="21">
        <f t="shared" si="1"/>
        <v>0</v>
      </c>
      <c r="G24" s="100" t="str">
        <f t="shared" si="2"/>
        <v/>
      </c>
      <c r="H24" s="35"/>
    </row>
    <row r="25" spans="1:8" ht="30" x14ac:dyDescent="0.25">
      <c r="A25" s="17" t="s">
        <v>30</v>
      </c>
      <c r="B25" s="18" t="s">
        <v>25</v>
      </c>
      <c r="C25" s="19">
        <v>8825</v>
      </c>
      <c r="D25" s="109"/>
      <c r="E25" s="20">
        <v>24</v>
      </c>
      <c r="F25" s="21">
        <f t="shared" si="1"/>
        <v>0</v>
      </c>
      <c r="G25" s="100" t="str">
        <f t="shared" si="2"/>
        <v/>
      </c>
      <c r="H25" s="35"/>
    </row>
    <row r="26" spans="1:8" ht="30" x14ac:dyDescent="0.25">
      <c r="A26" s="17" t="s">
        <v>31</v>
      </c>
      <c r="B26" s="18" t="s">
        <v>25</v>
      </c>
      <c r="C26" s="19">
        <v>4500</v>
      </c>
      <c r="D26" s="109"/>
      <c r="E26" s="20">
        <v>24</v>
      </c>
      <c r="F26" s="21">
        <f t="shared" si="1"/>
        <v>0</v>
      </c>
      <c r="G26" s="100" t="str">
        <f t="shared" si="2"/>
        <v/>
      </c>
    </row>
    <row r="27" spans="1:8" ht="30" x14ac:dyDescent="0.25">
      <c r="A27" s="17" t="s">
        <v>32</v>
      </c>
      <c r="B27" s="18" t="s">
        <v>25</v>
      </c>
      <c r="C27" s="19">
        <v>1250</v>
      </c>
      <c r="D27" s="109"/>
      <c r="E27" s="20">
        <v>24</v>
      </c>
      <c r="F27" s="21">
        <f t="shared" si="1"/>
        <v>0</v>
      </c>
      <c r="G27" s="100" t="str">
        <f t="shared" si="2"/>
        <v/>
      </c>
    </row>
    <row r="28" spans="1:8" ht="30.75" thickBot="1" x14ac:dyDescent="0.3">
      <c r="A28" s="23" t="s">
        <v>33</v>
      </c>
      <c r="B28" s="24" t="s">
        <v>34</v>
      </c>
      <c r="C28" s="36">
        <v>60</v>
      </c>
      <c r="D28" s="110"/>
      <c r="E28" s="37">
        <f>ROUND(500*14/12,0)</f>
        <v>583</v>
      </c>
      <c r="F28" s="27">
        <f t="shared" si="1"/>
        <v>0</v>
      </c>
      <c r="G28" s="100" t="str">
        <f t="shared" si="2"/>
        <v/>
      </c>
    </row>
    <row r="29" spans="1:8" ht="15.75" thickBot="1" x14ac:dyDescent="0.3">
      <c r="A29" s="28"/>
      <c r="B29" s="29"/>
      <c r="C29" s="30"/>
      <c r="D29" s="30"/>
      <c r="E29" s="30"/>
      <c r="F29" s="31"/>
    </row>
    <row r="30" spans="1:8" ht="32.25" thickBot="1" x14ac:dyDescent="0.3">
      <c r="A30" s="28"/>
      <c r="B30" s="29"/>
      <c r="C30" s="93" t="s">
        <v>19</v>
      </c>
      <c r="D30" s="56"/>
      <c r="E30" s="56"/>
      <c r="F30" s="93" t="s">
        <v>16</v>
      </c>
    </row>
    <row r="31" spans="1:8" ht="32.25" thickBot="1" x14ac:dyDescent="0.3">
      <c r="A31" s="79" t="s">
        <v>35</v>
      </c>
      <c r="B31" s="32"/>
      <c r="C31" s="33">
        <f>C20*E20+C21*E21+C22*E22+C23*E23+C25*E25+C26*E26+C27*E27+C28*E28+C24*E24</f>
        <v>1238329.98</v>
      </c>
      <c r="D31" s="34"/>
      <c r="E31" s="34"/>
      <c r="F31" s="33">
        <f>SUM(F20:F28)</f>
        <v>0</v>
      </c>
      <c r="G31" s="100" t="str">
        <f>IF(F31&gt;C31,"El importe ofertado total debe ser igual o inferior al precio máximo de Licitación","")</f>
        <v/>
      </c>
    </row>
    <row r="35" spans="1:21" ht="19.5" thickBot="1" x14ac:dyDescent="0.35">
      <c r="A35" s="4" t="s">
        <v>37</v>
      </c>
      <c r="B35" s="39"/>
      <c r="C35" s="4"/>
      <c r="D35" s="4"/>
      <c r="E35" s="4"/>
      <c r="F35" s="4"/>
    </row>
    <row r="36" spans="1:21" ht="15.75" thickBot="1" x14ac:dyDescent="0.3">
      <c r="A36" s="1"/>
      <c r="B36" s="2"/>
      <c r="C36" s="1"/>
      <c r="D36" s="1"/>
      <c r="E36" s="1"/>
      <c r="F36" s="1"/>
      <c r="G36" s="40"/>
      <c r="H36" s="40"/>
      <c r="I36" s="40"/>
      <c r="J36" s="40"/>
      <c r="K36" s="40"/>
      <c r="L36" s="40"/>
      <c r="M36" s="40"/>
      <c r="N36" s="40"/>
      <c r="O36" s="40"/>
      <c r="P36" s="40"/>
      <c r="Q36" s="40"/>
      <c r="R36" s="40"/>
      <c r="S36" s="40"/>
      <c r="T36" s="40"/>
    </row>
    <row r="37" spans="1:21" ht="45" x14ac:dyDescent="0.25">
      <c r="A37" s="75" t="s">
        <v>38</v>
      </c>
      <c r="B37" s="76" t="s">
        <v>13</v>
      </c>
      <c r="C37" s="77" t="s">
        <v>22</v>
      </c>
      <c r="D37" s="77" t="s">
        <v>15</v>
      </c>
      <c r="E37" s="77" t="s">
        <v>23</v>
      </c>
      <c r="F37" s="78" t="s">
        <v>16</v>
      </c>
      <c r="G37" s="40"/>
      <c r="H37" s="40"/>
      <c r="I37" s="40"/>
      <c r="J37" s="40"/>
      <c r="K37" s="40"/>
      <c r="L37" s="40"/>
      <c r="M37" s="40"/>
      <c r="N37" s="40"/>
      <c r="O37" s="40"/>
      <c r="P37" s="40"/>
      <c r="Q37" s="40"/>
      <c r="R37" s="40"/>
      <c r="S37" s="40"/>
      <c r="T37" s="40"/>
      <c r="U37" s="40"/>
    </row>
    <row r="38" spans="1:21" ht="60" x14ac:dyDescent="0.25">
      <c r="A38" s="41" t="s">
        <v>39</v>
      </c>
      <c r="B38" s="18" t="s">
        <v>25</v>
      </c>
      <c r="C38" s="19">
        <v>6001.92</v>
      </c>
      <c r="D38" s="109"/>
      <c r="E38" s="20">
        <v>12</v>
      </c>
      <c r="F38" s="21">
        <f t="shared" ref="F38:F43" si="3">E38*D38</f>
        <v>0</v>
      </c>
      <c r="G38" s="100" t="str">
        <f t="shared" ref="G38:G45" si="4">IF(D38&gt;C38,"El importe ofertado debe ser igual o inferior al precio máximo a ofertar","")</f>
        <v/>
      </c>
      <c r="H38" s="40"/>
      <c r="I38" s="40"/>
      <c r="J38" s="40"/>
      <c r="K38" s="40"/>
      <c r="L38" s="40"/>
      <c r="M38" s="40"/>
      <c r="N38" s="40"/>
      <c r="O38" s="40"/>
      <c r="P38" s="40"/>
      <c r="Q38" s="40"/>
      <c r="R38" s="40"/>
      <c r="S38" s="40"/>
      <c r="T38" s="40"/>
      <c r="U38" s="40"/>
    </row>
    <row r="39" spans="1:21" ht="60" x14ac:dyDescent="0.25">
      <c r="A39" s="41" t="s">
        <v>40</v>
      </c>
      <c r="B39" s="18" t="s">
        <v>25</v>
      </c>
      <c r="C39" s="19">
        <v>7252.32</v>
      </c>
      <c r="D39" s="109"/>
      <c r="E39" s="20">
        <v>12</v>
      </c>
      <c r="F39" s="21">
        <f t="shared" si="3"/>
        <v>0</v>
      </c>
      <c r="G39" s="100" t="str">
        <f t="shared" si="4"/>
        <v/>
      </c>
      <c r="H39" s="40"/>
      <c r="I39" s="40"/>
      <c r="J39" s="40"/>
      <c r="K39" s="40"/>
      <c r="L39" s="40"/>
      <c r="M39" s="40"/>
      <c r="N39" s="40"/>
      <c r="O39" s="40"/>
      <c r="P39" s="40"/>
      <c r="Q39" s="40"/>
      <c r="R39" s="40"/>
      <c r="S39" s="40"/>
      <c r="T39" s="40"/>
      <c r="U39" s="40"/>
    </row>
    <row r="40" spans="1:21" ht="60" x14ac:dyDescent="0.25">
      <c r="A40" s="41" t="s">
        <v>41</v>
      </c>
      <c r="B40" s="18" t="s">
        <v>25</v>
      </c>
      <c r="C40" s="19">
        <v>1120</v>
      </c>
      <c r="D40" s="109"/>
      <c r="E40" s="20">
        <v>12</v>
      </c>
      <c r="F40" s="21">
        <f t="shared" si="3"/>
        <v>0</v>
      </c>
      <c r="G40" s="100" t="str">
        <f t="shared" si="4"/>
        <v/>
      </c>
      <c r="H40" s="40"/>
      <c r="I40" s="40"/>
      <c r="J40" s="40"/>
      <c r="K40" s="40"/>
      <c r="L40" s="40"/>
      <c r="M40" s="40"/>
      <c r="N40" s="40"/>
      <c r="O40" s="40"/>
      <c r="P40" s="40"/>
      <c r="Q40" s="40"/>
      <c r="R40" s="40"/>
      <c r="S40" s="40"/>
      <c r="T40" s="40"/>
      <c r="U40" s="40"/>
    </row>
    <row r="41" spans="1:21" ht="60" x14ac:dyDescent="0.25">
      <c r="A41" s="41" t="s">
        <v>42</v>
      </c>
      <c r="B41" s="18" t="s">
        <v>25</v>
      </c>
      <c r="C41" s="19">
        <v>1248</v>
      </c>
      <c r="D41" s="109"/>
      <c r="E41" s="20">
        <v>12</v>
      </c>
      <c r="F41" s="21">
        <f t="shared" si="3"/>
        <v>0</v>
      </c>
      <c r="G41" s="100" t="str">
        <f t="shared" si="4"/>
        <v/>
      </c>
      <c r="H41" s="40"/>
      <c r="I41" s="40"/>
      <c r="J41" s="40"/>
      <c r="K41" s="40"/>
      <c r="L41" s="40"/>
      <c r="M41" s="40"/>
      <c r="N41" s="40"/>
      <c r="O41" s="40"/>
      <c r="P41" s="40"/>
      <c r="Q41" s="40"/>
      <c r="R41" s="40"/>
      <c r="S41" s="40"/>
      <c r="T41" s="40"/>
      <c r="U41" s="40"/>
    </row>
    <row r="42" spans="1:21" ht="45" x14ac:dyDescent="0.25">
      <c r="A42" s="41" t="s">
        <v>43</v>
      </c>
      <c r="B42" s="18" t="s">
        <v>25</v>
      </c>
      <c r="C42" s="19">
        <v>1120</v>
      </c>
      <c r="D42" s="109"/>
      <c r="E42" s="20">
        <v>12</v>
      </c>
      <c r="F42" s="21">
        <f t="shared" si="3"/>
        <v>0</v>
      </c>
      <c r="G42" s="100" t="str">
        <f t="shared" si="4"/>
        <v/>
      </c>
      <c r="H42" s="40"/>
      <c r="I42" s="40"/>
      <c r="J42" s="40"/>
      <c r="K42" s="40"/>
      <c r="L42" s="40"/>
      <c r="M42" s="40"/>
      <c r="N42" s="40"/>
      <c r="O42" s="40"/>
      <c r="P42" s="40"/>
      <c r="Q42" s="40"/>
      <c r="R42" s="40"/>
      <c r="S42" s="40"/>
      <c r="T42" s="40"/>
      <c r="U42" s="40"/>
    </row>
    <row r="43" spans="1:21" ht="45" x14ac:dyDescent="0.25">
      <c r="A43" s="41" t="s">
        <v>44</v>
      </c>
      <c r="B43" s="18" t="s">
        <v>25</v>
      </c>
      <c r="C43" s="19">
        <v>1120</v>
      </c>
      <c r="D43" s="109"/>
      <c r="E43" s="20">
        <v>12</v>
      </c>
      <c r="F43" s="21">
        <f t="shared" si="3"/>
        <v>0</v>
      </c>
      <c r="G43" s="100" t="str">
        <f t="shared" si="4"/>
        <v/>
      </c>
      <c r="H43" s="40"/>
      <c r="I43" s="40"/>
      <c r="J43" s="40"/>
      <c r="K43" s="40"/>
      <c r="L43" s="40"/>
      <c r="M43" s="40"/>
      <c r="N43" s="40"/>
      <c r="O43" s="40"/>
      <c r="P43" s="40"/>
      <c r="Q43" s="40"/>
      <c r="R43" s="40"/>
      <c r="S43" s="40"/>
      <c r="T43" s="40"/>
      <c r="U43" s="40"/>
    </row>
    <row r="44" spans="1:21" ht="45" x14ac:dyDescent="0.25">
      <c r="A44" s="9" t="s">
        <v>45</v>
      </c>
      <c r="B44" s="18" t="s">
        <v>25</v>
      </c>
      <c r="C44" s="19">
        <v>1660</v>
      </c>
      <c r="D44" s="109"/>
      <c r="E44" s="20">
        <v>12</v>
      </c>
      <c r="F44" s="21">
        <f>E44*D44</f>
        <v>0</v>
      </c>
      <c r="G44" s="100" t="str">
        <f t="shared" si="4"/>
        <v/>
      </c>
      <c r="H44" s="40"/>
      <c r="I44" s="40"/>
      <c r="J44" s="40"/>
      <c r="K44" s="40"/>
      <c r="L44" s="40"/>
      <c r="M44" s="40"/>
      <c r="N44" s="40"/>
      <c r="O44" s="40"/>
      <c r="P44" s="40"/>
      <c r="Q44" s="40"/>
      <c r="R44" s="40"/>
      <c r="S44" s="40"/>
      <c r="T44" s="40"/>
      <c r="U44" s="40"/>
    </row>
    <row r="45" spans="1:21" ht="45" x14ac:dyDescent="0.25">
      <c r="A45" s="9" t="s">
        <v>46</v>
      </c>
      <c r="B45" s="18" t="s">
        <v>25</v>
      </c>
      <c r="C45" s="19">
        <v>1992</v>
      </c>
      <c r="D45" s="109"/>
      <c r="E45" s="20">
        <v>12</v>
      </c>
      <c r="F45" s="21">
        <f>E45*D45</f>
        <v>0</v>
      </c>
      <c r="G45" s="100" t="str">
        <f t="shared" si="4"/>
        <v/>
      </c>
      <c r="H45" s="40"/>
      <c r="I45" s="40"/>
      <c r="J45" s="40"/>
      <c r="K45" s="40"/>
      <c r="L45" s="40"/>
      <c r="M45" s="40"/>
      <c r="N45" s="40"/>
      <c r="O45" s="40"/>
      <c r="P45" s="40"/>
      <c r="Q45" s="40"/>
      <c r="R45" s="40"/>
      <c r="S45" s="40"/>
      <c r="T45" s="40"/>
      <c r="U45" s="40"/>
    </row>
    <row r="46" spans="1:21" ht="15.75" thickBot="1" x14ac:dyDescent="0.3">
      <c r="A46" s="28"/>
      <c r="B46" s="29"/>
      <c r="C46" s="30"/>
      <c r="D46" s="30"/>
      <c r="E46" s="30"/>
      <c r="F46" s="31"/>
    </row>
    <row r="47" spans="1:21" ht="32.25" thickBot="1" x14ac:dyDescent="0.3">
      <c r="A47" s="28"/>
      <c r="B47" s="29"/>
      <c r="C47" s="93" t="s">
        <v>19</v>
      </c>
      <c r="D47" s="56"/>
      <c r="E47" s="56"/>
      <c r="F47" s="93" t="s">
        <v>16</v>
      </c>
    </row>
    <row r="48" spans="1:21" ht="48" thickBot="1" x14ac:dyDescent="0.3">
      <c r="A48" s="79" t="s">
        <v>47</v>
      </c>
      <c r="B48" s="32"/>
      <c r="C48" s="33">
        <f>C38*E38+C39*E39+C40*E40+C41*E41+C42*E42+C43*E43+C44*E44+C45*E45</f>
        <v>258170.88</v>
      </c>
      <c r="D48" s="34"/>
      <c r="E48" s="34"/>
      <c r="F48" s="33">
        <f>SUM(F38:F45)</f>
        <v>0</v>
      </c>
      <c r="G48" s="100" t="str">
        <f>IF(F48&gt;C48,"El importe ofertado total debe ser igual o inferior al precio máximo de Licitación","")</f>
        <v/>
      </c>
    </row>
    <row r="49" spans="1:14" ht="15.75" x14ac:dyDescent="0.25">
      <c r="A49" s="42"/>
      <c r="B49" s="43"/>
      <c r="C49" s="42"/>
      <c r="D49" s="42"/>
      <c r="E49" s="42"/>
      <c r="F49" s="42"/>
      <c r="G49" s="44"/>
      <c r="H49" s="44"/>
      <c r="I49" s="44"/>
      <c r="J49" s="44"/>
      <c r="K49" s="45"/>
      <c r="L49" s="46"/>
      <c r="N49" s="47"/>
    </row>
    <row r="50" spans="1:14" ht="16.5" thickBot="1" x14ac:dyDescent="0.3">
      <c r="A50" s="42"/>
      <c r="B50" s="43"/>
      <c r="C50" s="42"/>
      <c r="D50" s="42"/>
      <c r="E50" s="42"/>
      <c r="F50" s="42"/>
      <c r="G50" s="44"/>
      <c r="H50" s="44"/>
      <c r="I50" s="44"/>
      <c r="J50" s="44"/>
      <c r="K50" s="45"/>
      <c r="L50" s="46"/>
      <c r="N50" s="47"/>
    </row>
    <row r="51" spans="1:14" ht="45" x14ac:dyDescent="0.25">
      <c r="A51" s="75" t="s">
        <v>48</v>
      </c>
      <c r="B51" s="76" t="s">
        <v>13</v>
      </c>
      <c r="C51" s="77" t="s">
        <v>22</v>
      </c>
      <c r="D51" s="77" t="s">
        <v>15</v>
      </c>
      <c r="E51" s="77" t="s">
        <v>23</v>
      </c>
      <c r="F51" s="78" t="s">
        <v>16</v>
      </c>
      <c r="N51" s="47"/>
    </row>
    <row r="52" spans="1:14" ht="28.5" customHeight="1" x14ac:dyDescent="0.25">
      <c r="A52" s="17" t="s">
        <v>49</v>
      </c>
      <c r="B52" s="18" t="s">
        <v>50</v>
      </c>
      <c r="C52" s="48" t="s">
        <v>118</v>
      </c>
      <c r="D52" s="106"/>
      <c r="E52" s="22">
        <v>2544000</v>
      </c>
      <c r="F52" s="21">
        <f t="shared" ref="F52:F54" si="5">E52*D52</f>
        <v>0</v>
      </c>
      <c r="G52" s="100"/>
      <c r="N52" s="47"/>
    </row>
    <row r="53" spans="1:14" ht="45" x14ac:dyDescent="0.25">
      <c r="A53" s="17" t="s">
        <v>51</v>
      </c>
      <c r="B53" s="18" t="s">
        <v>52</v>
      </c>
      <c r="C53" s="49" t="s">
        <v>118</v>
      </c>
      <c r="D53" s="107"/>
      <c r="E53" s="50">
        <v>1776</v>
      </c>
      <c r="F53" s="21">
        <f t="shared" si="5"/>
        <v>0</v>
      </c>
      <c r="G53" s="100"/>
      <c r="N53" s="47"/>
    </row>
    <row r="54" spans="1:14" ht="30" x14ac:dyDescent="0.25">
      <c r="A54" s="17" t="s">
        <v>53</v>
      </c>
      <c r="B54" s="18" t="s">
        <v>52</v>
      </c>
      <c r="C54" s="49" t="s">
        <v>118</v>
      </c>
      <c r="D54" s="107"/>
      <c r="E54" s="50">
        <v>3360</v>
      </c>
      <c r="F54" s="21">
        <f t="shared" si="5"/>
        <v>0</v>
      </c>
      <c r="G54" s="100"/>
      <c r="N54" s="47"/>
    </row>
    <row r="55" spans="1:14" ht="30.75" thickBot="1" x14ac:dyDescent="0.3">
      <c r="A55" s="23" t="s">
        <v>54</v>
      </c>
      <c r="B55" s="24" t="s">
        <v>55</v>
      </c>
      <c r="C55" s="51" t="s">
        <v>118</v>
      </c>
      <c r="D55" s="108"/>
      <c r="E55" s="52">
        <v>264000</v>
      </c>
      <c r="F55" s="27">
        <f>E55*D55</f>
        <v>0</v>
      </c>
      <c r="G55" s="100"/>
      <c r="N55" s="47"/>
    </row>
    <row r="56" spans="1:14" ht="15.75" thickBot="1" x14ac:dyDescent="0.3">
      <c r="A56" s="28"/>
      <c r="B56" s="29"/>
      <c r="C56" s="30"/>
      <c r="D56" s="30"/>
      <c r="E56" s="30"/>
      <c r="F56" s="31"/>
      <c r="N56" s="47"/>
    </row>
    <row r="57" spans="1:14" ht="48" thickBot="1" x14ac:dyDescent="0.3">
      <c r="A57" s="28"/>
      <c r="B57" s="29"/>
      <c r="C57" s="93" t="s">
        <v>19</v>
      </c>
      <c r="D57" s="56"/>
      <c r="E57" s="56"/>
      <c r="F57" s="93" t="s">
        <v>120</v>
      </c>
      <c r="N57" s="47"/>
    </row>
    <row r="58" spans="1:14" ht="48" thickBot="1" x14ac:dyDescent="0.3">
      <c r="A58" s="79" t="s">
        <v>56</v>
      </c>
      <c r="B58" s="32"/>
      <c r="C58" s="33">
        <v>62351.520000000004</v>
      </c>
      <c r="D58" s="34"/>
      <c r="E58" s="34"/>
      <c r="F58" s="33">
        <f>SUM(F52:F55)</f>
        <v>0</v>
      </c>
      <c r="G58" s="100" t="str">
        <f>IF(F58&gt;C58,"El importe ofertado total debe ser igual o inferior al precio máximo de Licitación","")</f>
        <v/>
      </c>
      <c r="N58" s="47"/>
    </row>
    <row r="59" spans="1:14" ht="15.75" x14ac:dyDescent="0.25">
      <c r="A59" s="42"/>
      <c r="B59" s="43"/>
      <c r="C59" s="42"/>
      <c r="D59" s="42"/>
      <c r="E59" s="42"/>
      <c r="F59" s="42"/>
      <c r="G59" s="44"/>
      <c r="H59" s="44"/>
      <c r="I59" s="44"/>
      <c r="J59" s="44"/>
      <c r="K59" s="45"/>
      <c r="L59" s="46"/>
      <c r="N59" s="47"/>
    </row>
    <row r="60" spans="1:14" ht="15.75" x14ac:dyDescent="0.25">
      <c r="A60" s="42"/>
      <c r="B60" s="43"/>
      <c r="C60" s="42"/>
      <c r="D60" s="42"/>
      <c r="E60" s="42"/>
      <c r="F60" s="42"/>
      <c r="G60" s="44"/>
      <c r="H60" s="44"/>
      <c r="I60" s="44"/>
      <c r="J60" s="44"/>
      <c r="K60" s="45"/>
      <c r="L60" s="46"/>
      <c r="N60" s="47"/>
    </row>
    <row r="63" spans="1:14" ht="54" customHeight="1" x14ac:dyDescent="0.25">
      <c r="A63" s="136" t="s">
        <v>119</v>
      </c>
      <c r="B63" s="136"/>
      <c r="C63" s="136"/>
      <c r="D63" s="136"/>
      <c r="E63" s="136"/>
      <c r="F63" s="136"/>
    </row>
    <row r="91" ht="63" customHeight="1" x14ac:dyDescent="0.25"/>
  </sheetData>
  <sheetProtection algorithmName="SHA-512" hashValue="pXK4bt3Mr1KKWCCphMm0Jw4v/8v0AzZfxUubMrE2J9RxX7dwA2bWFdRUxeM8yUwTMe0Bk+QijpzABVHOI3m2Zw==" saltValue="5mBkUQ3BCDp8nFMFPN6xyw==" spinCount="100000" sheet="1" objects="1" scenarios="1"/>
  <mergeCells count="3">
    <mergeCell ref="A1:F1"/>
    <mergeCell ref="A2:F2"/>
    <mergeCell ref="A63:F63"/>
  </mergeCells>
  <dataValidations count="1">
    <dataValidation type="decimal" operator="lessThanOrEqual" allowBlank="1" showInputMessage="1" showErrorMessage="1" error="El importe ofertado debe ser igual o inferior al precio máximo a ofertar" sqref="D9:D13 D20:D28 D38:D45 D52:D55" xr:uid="{00000000-0002-0000-0200-000000000000}">
      <formula1>C9</formula1>
    </dataValidation>
  </dataValidations>
  <pageMargins left="0.7" right="0.7" top="0.75" bottom="0.75" header="0.3" footer="0.3"/>
  <pageSetup paperSize="9" scale="67" fitToHeight="0" orientation="portrait" r:id="rId1"/>
  <rowBreaks count="1" manualBreakCount="1">
    <brk id="3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5"/>
  <sheetViews>
    <sheetView view="pageBreakPreview" topLeftCell="A10" zoomScale="85" zoomScaleNormal="100" zoomScaleSheetLayoutView="85" workbookViewId="0">
      <selection activeCell="G19" sqref="G19"/>
    </sheetView>
  </sheetViews>
  <sheetFormatPr baseColWidth="10" defaultRowHeight="15" x14ac:dyDescent="0.25"/>
  <cols>
    <col min="1" max="1" width="45.85546875" customWidth="1"/>
    <col min="2" max="2" width="15.7109375" customWidth="1"/>
    <col min="3" max="3" width="15.5703125" customWidth="1"/>
    <col min="4" max="4" width="19" customWidth="1"/>
    <col min="5" max="5" width="13.42578125" customWidth="1"/>
    <col min="6" max="6" width="16.5703125" customWidth="1"/>
  </cols>
  <sheetData>
    <row r="1" spans="1:7" ht="61.9" customHeight="1" thickBot="1" x14ac:dyDescent="0.3">
      <c r="A1" s="130" t="s">
        <v>121</v>
      </c>
      <c r="B1" s="131"/>
      <c r="C1" s="131"/>
      <c r="D1" s="131"/>
      <c r="E1" s="131"/>
      <c r="F1" s="132"/>
    </row>
    <row r="2" spans="1:7" ht="25.9" customHeight="1" thickBot="1" x14ac:dyDescent="0.3">
      <c r="A2" s="133" t="s">
        <v>0</v>
      </c>
      <c r="B2" s="134"/>
      <c r="C2" s="134"/>
      <c r="D2" s="134"/>
      <c r="E2" s="134"/>
      <c r="F2" s="135"/>
    </row>
    <row r="3" spans="1:7" ht="15.75" thickBot="1" x14ac:dyDescent="0.3"/>
    <row r="4" spans="1:7" ht="21.75" thickBot="1" x14ac:dyDescent="0.4">
      <c r="A4" s="74" t="s">
        <v>58</v>
      </c>
      <c r="B4" s="80"/>
      <c r="C4" s="81"/>
      <c r="D4" s="81"/>
      <c r="E4" s="81"/>
      <c r="F4" s="82"/>
    </row>
    <row r="5" spans="1:7" x14ac:dyDescent="0.25">
      <c r="B5" s="3"/>
    </row>
    <row r="6" spans="1:7" ht="33.4" customHeight="1" x14ac:dyDescent="0.25">
      <c r="A6" s="137" t="s">
        <v>59</v>
      </c>
      <c r="B6" s="137"/>
      <c r="C6" s="137"/>
      <c r="D6" s="137"/>
      <c r="E6" s="137"/>
      <c r="F6" s="137"/>
    </row>
    <row r="7" spans="1:7" ht="34.9" customHeight="1" x14ac:dyDescent="0.25">
      <c r="A7" s="137" t="s">
        <v>60</v>
      </c>
      <c r="B7" s="137"/>
      <c r="C7" s="137"/>
      <c r="D7" s="137"/>
      <c r="E7" s="137"/>
      <c r="F7" s="137"/>
    </row>
    <row r="8" spans="1:7" ht="15.75" thickBot="1" x14ac:dyDescent="0.3">
      <c r="B8" s="3"/>
    </row>
    <row r="9" spans="1:7" ht="45" x14ac:dyDescent="0.25">
      <c r="A9" s="75" t="s">
        <v>61</v>
      </c>
      <c r="B9" s="77" t="s">
        <v>13</v>
      </c>
      <c r="C9" s="77" t="s">
        <v>22</v>
      </c>
      <c r="D9" s="77" t="s">
        <v>15</v>
      </c>
      <c r="E9" s="77" t="s">
        <v>23</v>
      </c>
      <c r="F9" s="78" t="s">
        <v>57</v>
      </c>
    </row>
    <row r="10" spans="1:7" ht="30" x14ac:dyDescent="0.25">
      <c r="A10" s="17" t="s">
        <v>62</v>
      </c>
      <c r="B10" s="18" t="s">
        <v>63</v>
      </c>
      <c r="C10" s="101">
        <v>0</v>
      </c>
      <c r="D10" s="102">
        <v>0</v>
      </c>
      <c r="E10" s="18">
        <v>1</v>
      </c>
      <c r="F10" s="58">
        <f t="shared" ref="F10:F19" si="0">E10*D10</f>
        <v>0</v>
      </c>
      <c r="G10" s="100" t="str">
        <f t="shared" ref="G10:G19" si="1">IF(D10&gt;C10,"El importe ofertado debe ser igual o inferior al precio máximo a ofertar","")</f>
        <v/>
      </c>
    </row>
    <row r="11" spans="1:7" ht="45" x14ac:dyDescent="0.25">
      <c r="A11" s="41" t="s">
        <v>64</v>
      </c>
      <c r="B11" s="18" t="s">
        <v>65</v>
      </c>
      <c r="C11" s="103">
        <v>874</v>
      </c>
      <c r="D11" s="112"/>
      <c r="E11" s="18">
        <v>12</v>
      </c>
      <c r="F11" s="21">
        <f t="shared" si="0"/>
        <v>0</v>
      </c>
      <c r="G11" s="100" t="str">
        <f t="shared" si="1"/>
        <v/>
      </c>
    </row>
    <row r="12" spans="1:7" ht="30" x14ac:dyDescent="0.25">
      <c r="A12" s="17" t="s">
        <v>66</v>
      </c>
      <c r="B12" s="18" t="s">
        <v>63</v>
      </c>
      <c r="C12" s="101">
        <v>0</v>
      </c>
      <c r="D12" s="102">
        <v>0</v>
      </c>
      <c r="E12" s="18">
        <v>1</v>
      </c>
      <c r="F12" s="58">
        <f t="shared" si="0"/>
        <v>0</v>
      </c>
      <c r="G12" s="100" t="str">
        <f t="shared" si="1"/>
        <v/>
      </c>
    </row>
    <row r="13" spans="1:7" ht="45" x14ac:dyDescent="0.25">
      <c r="A13" s="17" t="s">
        <v>107</v>
      </c>
      <c r="B13" s="18" t="s">
        <v>65</v>
      </c>
      <c r="C13" s="103">
        <v>266</v>
      </c>
      <c r="D13" s="112"/>
      <c r="E13" s="18">
        <v>12</v>
      </c>
      <c r="F13" s="21">
        <f t="shared" si="0"/>
        <v>0</v>
      </c>
      <c r="G13" s="100" t="str">
        <f t="shared" si="1"/>
        <v/>
      </c>
    </row>
    <row r="14" spans="1:7" ht="30" x14ac:dyDescent="0.25">
      <c r="A14" s="17" t="s">
        <v>67</v>
      </c>
      <c r="B14" s="18" t="s">
        <v>63</v>
      </c>
      <c r="C14" s="101">
        <v>0</v>
      </c>
      <c r="D14" s="102">
        <v>0</v>
      </c>
      <c r="E14" s="18">
        <v>1</v>
      </c>
      <c r="F14" s="58">
        <f t="shared" si="0"/>
        <v>0</v>
      </c>
      <c r="G14" s="100" t="str">
        <f t="shared" si="1"/>
        <v/>
      </c>
    </row>
    <row r="15" spans="1:7" ht="45" x14ac:dyDescent="0.25">
      <c r="A15" s="17" t="s">
        <v>108</v>
      </c>
      <c r="B15" s="18" t="s">
        <v>65</v>
      </c>
      <c r="C15" s="103">
        <v>262</v>
      </c>
      <c r="D15" s="112"/>
      <c r="E15" s="18">
        <v>12</v>
      </c>
      <c r="F15" s="21">
        <f t="shared" si="0"/>
        <v>0</v>
      </c>
      <c r="G15" s="100" t="str">
        <f t="shared" si="1"/>
        <v/>
      </c>
    </row>
    <row r="16" spans="1:7" ht="45" x14ac:dyDescent="0.25">
      <c r="A16" s="17" t="s">
        <v>109</v>
      </c>
      <c r="B16" s="18" t="s">
        <v>65</v>
      </c>
      <c r="C16" s="103">
        <v>80</v>
      </c>
      <c r="D16" s="112"/>
      <c r="E16" s="18">
        <v>12</v>
      </c>
      <c r="F16" s="21">
        <f t="shared" si="0"/>
        <v>0</v>
      </c>
      <c r="G16" s="100" t="str">
        <f t="shared" si="1"/>
        <v/>
      </c>
    </row>
    <row r="17" spans="1:7" ht="30" x14ac:dyDescent="0.25">
      <c r="A17" s="17" t="s">
        <v>68</v>
      </c>
      <c r="B17" s="18" t="s">
        <v>63</v>
      </c>
      <c r="C17" s="103">
        <v>3933</v>
      </c>
      <c r="D17" s="112"/>
      <c r="E17" s="18">
        <v>2</v>
      </c>
      <c r="F17" s="21">
        <f t="shared" si="0"/>
        <v>0</v>
      </c>
      <c r="G17" s="100" t="str">
        <f t="shared" si="1"/>
        <v/>
      </c>
    </row>
    <row r="18" spans="1:7" ht="45" x14ac:dyDescent="0.25">
      <c r="A18" s="17" t="s">
        <v>69</v>
      </c>
      <c r="B18" s="18" t="s">
        <v>65</v>
      </c>
      <c r="C18" s="103">
        <v>1311</v>
      </c>
      <c r="D18" s="112"/>
      <c r="E18" s="18">
        <v>24</v>
      </c>
      <c r="F18" s="21">
        <f t="shared" si="0"/>
        <v>0</v>
      </c>
      <c r="G18" s="100" t="str">
        <f t="shared" si="1"/>
        <v/>
      </c>
    </row>
    <row r="19" spans="1:7" ht="60.75" thickBot="1" x14ac:dyDescent="0.3">
      <c r="A19" s="23" t="s">
        <v>70</v>
      </c>
      <c r="B19" s="24" t="s">
        <v>34</v>
      </c>
      <c r="C19" s="104" t="s">
        <v>36</v>
      </c>
      <c r="D19" s="38">
        <f>I.SERVICIOS!D28</f>
        <v>0</v>
      </c>
      <c r="E19" s="24">
        <v>50</v>
      </c>
      <c r="F19" s="27">
        <f t="shared" si="0"/>
        <v>0</v>
      </c>
      <c r="G19" s="100" t="str">
        <f t="shared" si="1"/>
        <v/>
      </c>
    </row>
    <row r="20" spans="1:7" ht="16.5" thickBot="1" x14ac:dyDescent="0.3">
      <c r="A20" s="54"/>
      <c r="B20" s="55"/>
      <c r="C20" s="56"/>
      <c r="D20" s="56"/>
      <c r="E20" s="56"/>
      <c r="F20" s="57"/>
    </row>
    <row r="21" spans="1:7" ht="48" thickBot="1" x14ac:dyDescent="0.3">
      <c r="A21" s="54"/>
      <c r="B21" s="55"/>
      <c r="C21" s="93" t="s">
        <v>71</v>
      </c>
      <c r="D21" s="56"/>
      <c r="E21" s="56"/>
      <c r="F21" s="93" t="s">
        <v>72</v>
      </c>
    </row>
    <row r="22" spans="1:7" ht="48" thickBot="1" x14ac:dyDescent="0.3">
      <c r="A22" s="79" t="s">
        <v>105</v>
      </c>
      <c r="B22" s="32"/>
      <c r="C22" s="33">
        <f>C10*E10+C11*E11+C12*E12+C13*E13+C14*E14+C15*E15+C16*E16+C17*E17+C18*E18+I.SERVICIOS!C28*E19</f>
        <v>60114</v>
      </c>
      <c r="D22" s="34"/>
      <c r="E22" s="34"/>
      <c r="F22" s="33">
        <f>SUM(F10:F19)</f>
        <v>0</v>
      </c>
      <c r="G22" s="100" t="str">
        <f>IF(F22&gt;C22,"El importe ofertado ponderado debe ser igual o inferior al precio máximo de Licitación ponderado","")</f>
        <v/>
      </c>
    </row>
    <row r="23" spans="1:7" x14ac:dyDescent="0.25">
      <c r="B23" s="3"/>
    </row>
    <row r="24" spans="1:7" x14ac:dyDescent="0.25">
      <c r="B24" s="3"/>
    </row>
    <row r="25" spans="1:7" ht="21" x14ac:dyDescent="0.35">
      <c r="D25" s="105"/>
    </row>
  </sheetData>
  <sheetProtection algorithmName="SHA-512" hashValue="A1urRb/venABVMq2r5utUwPlpQK/LbtaD9hCGTKcZ2g5QBRzwhD4JnuE3yoDzdxE5t+ec0ni4mQPboIzt2AlRQ==" saltValue="WO/DNGC7kVz/QO6R+ADkWg==" spinCount="100000" sheet="1" objects="1" scenarios="1"/>
  <mergeCells count="4">
    <mergeCell ref="A1:F1"/>
    <mergeCell ref="A2:F2"/>
    <mergeCell ref="A6:F6"/>
    <mergeCell ref="A7:F7"/>
  </mergeCells>
  <dataValidations count="1">
    <dataValidation type="decimal" operator="lessThanOrEqual" allowBlank="1" showInputMessage="1" showErrorMessage="1" error="El importe ofertado debe ser igual o inferior al precio máximo a ofertar" sqref="D11 D13 D15:D18" xr:uid="{00000000-0002-0000-0300-000000000000}">
      <formula1>C11</formula1>
    </dataValidation>
  </dataValidations>
  <pageMargins left="0.7" right="0.7" top="0.75" bottom="0.75" header="0.3" footer="0.3"/>
  <pageSetup paperSize="9" scale="6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42"/>
  <sheetViews>
    <sheetView tabSelected="1" view="pageBreakPreview" topLeftCell="A7" zoomScaleNormal="100" zoomScaleSheetLayoutView="100" workbookViewId="0">
      <selection activeCell="C14" sqref="C14"/>
    </sheetView>
  </sheetViews>
  <sheetFormatPr baseColWidth="10" defaultRowHeight="15" x14ac:dyDescent="0.25"/>
  <cols>
    <col min="1" max="1" width="46" customWidth="1"/>
    <col min="2" max="2" width="18.42578125" customWidth="1"/>
    <col min="3" max="3" width="20.28515625" customWidth="1"/>
    <col min="4" max="5" width="0" hidden="1" customWidth="1"/>
    <col min="7" max="8" width="5" customWidth="1"/>
    <col min="9" max="9" width="4.85546875" customWidth="1"/>
  </cols>
  <sheetData>
    <row r="1" spans="1:12" ht="77.650000000000006" customHeight="1" thickBot="1" x14ac:dyDescent="0.3">
      <c r="A1" s="130" t="s">
        <v>121</v>
      </c>
      <c r="B1" s="131"/>
      <c r="C1" s="131"/>
      <c r="D1" s="131"/>
      <c r="E1" s="131"/>
      <c r="F1" s="132"/>
      <c r="G1" s="121"/>
      <c r="H1" s="84"/>
      <c r="I1" s="86">
        <v>0</v>
      </c>
    </row>
    <row r="2" spans="1:12" ht="21.75" thickBot="1" x14ac:dyDescent="0.3">
      <c r="A2" s="133" t="s">
        <v>0</v>
      </c>
      <c r="B2" s="134"/>
      <c r="C2" s="134"/>
      <c r="D2" s="134"/>
      <c r="E2" s="134"/>
      <c r="F2" s="135"/>
      <c r="G2" s="121"/>
      <c r="H2" s="84"/>
      <c r="I2" s="86">
        <v>0.01</v>
      </c>
    </row>
    <row r="3" spans="1:12" ht="15.75" thickBot="1" x14ac:dyDescent="0.3">
      <c r="G3" s="121"/>
      <c r="H3" s="84"/>
      <c r="I3" s="86">
        <v>0.02</v>
      </c>
    </row>
    <row r="4" spans="1:12" ht="24" thickBot="1" x14ac:dyDescent="0.4">
      <c r="A4" s="66" t="s">
        <v>73</v>
      </c>
      <c r="B4" s="67"/>
      <c r="C4" s="68"/>
      <c r="D4" s="68"/>
      <c r="E4" s="68"/>
      <c r="F4" s="83"/>
      <c r="G4" s="121"/>
      <c r="H4" s="84"/>
      <c r="I4" s="86">
        <v>0.03</v>
      </c>
    </row>
    <row r="5" spans="1:12" x14ac:dyDescent="0.25">
      <c r="B5" s="3"/>
      <c r="G5" s="121"/>
      <c r="H5" s="84"/>
      <c r="I5" s="86">
        <v>0.04</v>
      </c>
    </row>
    <row r="6" spans="1:12" ht="18.75" x14ac:dyDescent="0.3">
      <c r="A6" s="88" t="s">
        <v>111</v>
      </c>
      <c r="B6" s="59"/>
      <c r="C6" s="60"/>
      <c r="G6" s="121"/>
      <c r="H6" s="84"/>
      <c r="I6" s="86">
        <v>0.05</v>
      </c>
    </row>
    <row r="7" spans="1:12" ht="15.75" thickBot="1" x14ac:dyDescent="0.3">
      <c r="B7" s="3"/>
      <c r="G7" s="121"/>
      <c r="H7" s="84"/>
      <c r="I7" s="86">
        <v>0.06</v>
      </c>
    </row>
    <row r="8" spans="1:12" ht="50.1" customHeight="1" x14ac:dyDescent="0.25">
      <c r="A8" s="75" t="s">
        <v>74</v>
      </c>
      <c r="B8" s="77" t="s">
        <v>75</v>
      </c>
      <c r="C8" s="78" t="s">
        <v>122</v>
      </c>
      <c r="F8" s="121"/>
      <c r="G8" s="121"/>
      <c r="H8" s="85"/>
      <c r="I8" s="86">
        <v>7.0000000000000007E-2</v>
      </c>
      <c r="J8" s="121"/>
      <c r="K8" s="121"/>
      <c r="L8" s="121"/>
    </row>
    <row r="9" spans="1:12" s="53" customFormat="1" ht="30" customHeight="1" x14ac:dyDescent="0.25">
      <c r="A9" s="41" t="s">
        <v>76</v>
      </c>
      <c r="B9" s="61">
        <v>0.2</v>
      </c>
      <c r="C9" s="113">
        <v>0</v>
      </c>
      <c r="F9" s="122"/>
      <c r="G9" s="122"/>
      <c r="H9" s="86">
        <v>0</v>
      </c>
      <c r="I9" s="86">
        <v>0.08</v>
      </c>
      <c r="J9" s="122"/>
      <c r="K9" s="122"/>
      <c r="L9" s="122"/>
    </row>
    <row r="10" spans="1:12" s="53" customFormat="1" ht="30" customHeight="1" x14ac:dyDescent="0.25">
      <c r="A10" s="41" t="s">
        <v>77</v>
      </c>
      <c r="B10" s="61">
        <v>0.2</v>
      </c>
      <c r="C10" s="113">
        <v>0</v>
      </c>
      <c r="F10" s="122"/>
      <c r="G10" s="122"/>
      <c r="H10" s="86">
        <v>0.05</v>
      </c>
      <c r="I10" s="86">
        <v>0.09</v>
      </c>
      <c r="J10" s="122"/>
      <c r="K10" s="122"/>
      <c r="L10" s="122"/>
    </row>
    <row r="11" spans="1:12" s="53" customFormat="1" ht="30" customHeight="1" x14ac:dyDescent="0.25">
      <c r="A11" s="41" t="s">
        <v>78</v>
      </c>
      <c r="B11" s="61">
        <v>0.2</v>
      </c>
      <c r="C11" s="113">
        <v>0</v>
      </c>
      <c r="F11" s="122"/>
      <c r="G11" s="122"/>
      <c r="H11" s="86">
        <v>0.1</v>
      </c>
      <c r="I11" s="86">
        <v>0.1</v>
      </c>
      <c r="J11" s="122"/>
      <c r="K11" s="122"/>
      <c r="L11" s="122"/>
    </row>
    <row r="12" spans="1:12" s="53" customFormat="1" ht="30" customHeight="1" thickBot="1" x14ac:dyDescent="0.3">
      <c r="A12" s="62" t="s">
        <v>79</v>
      </c>
      <c r="B12" s="119">
        <v>0.2</v>
      </c>
      <c r="C12" s="120">
        <v>0</v>
      </c>
      <c r="F12" s="122"/>
      <c r="G12" s="122"/>
      <c r="H12" s="86">
        <v>0.15</v>
      </c>
      <c r="I12" s="86">
        <v>0.11</v>
      </c>
      <c r="J12" s="122"/>
      <c r="K12" s="122"/>
      <c r="L12" s="122"/>
    </row>
    <row r="13" spans="1:12" ht="50.1" customHeight="1" x14ac:dyDescent="0.25">
      <c r="A13" s="75" t="s">
        <v>80</v>
      </c>
      <c r="B13" s="77" t="s">
        <v>81</v>
      </c>
      <c r="C13" s="78" t="s">
        <v>106</v>
      </c>
      <c r="F13" s="121"/>
      <c r="G13" s="121"/>
      <c r="H13" s="86">
        <v>0.2</v>
      </c>
      <c r="I13" s="86">
        <v>0.12</v>
      </c>
      <c r="J13" s="121"/>
      <c r="K13" s="121"/>
      <c r="L13" s="121"/>
    </row>
    <row r="14" spans="1:12" ht="30" customHeight="1" thickBot="1" x14ac:dyDescent="0.3">
      <c r="A14" s="62" t="s">
        <v>82</v>
      </c>
      <c r="B14" s="63">
        <v>4</v>
      </c>
      <c r="C14" s="114">
        <v>0</v>
      </c>
      <c r="F14" s="121"/>
      <c r="G14" s="121"/>
      <c r="H14" s="84"/>
      <c r="I14" s="86">
        <v>0.13</v>
      </c>
      <c r="J14" s="121"/>
      <c r="K14" s="121"/>
      <c r="L14" s="121"/>
    </row>
    <row r="15" spans="1:12" x14ac:dyDescent="0.25">
      <c r="B15" s="3"/>
      <c r="F15" s="121"/>
      <c r="G15" s="121"/>
      <c r="H15" s="85"/>
      <c r="I15" s="86">
        <v>0.14000000000000001</v>
      </c>
      <c r="J15" s="121"/>
      <c r="K15" s="121"/>
      <c r="L15" s="121"/>
    </row>
    <row r="16" spans="1:12" x14ac:dyDescent="0.25">
      <c r="B16" s="3"/>
      <c r="F16" s="121"/>
      <c r="G16" s="121"/>
      <c r="H16" s="85"/>
      <c r="I16" s="86">
        <v>0.15</v>
      </c>
      <c r="J16" s="121"/>
      <c r="K16" s="121"/>
      <c r="L16" s="121"/>
    </row>
    <row r="17" spans="1:12" ht="18.75" x14ac:dyDescent="0.3">
      <c r="A17" s="88" t="s">
        <v>83</v>
      </c>
      <c r="B17" s="59"/>
      <c r="C17" s="60"/>
      <c r="F17" s="121"/>
      <c r="G17" s="121"/>
      <c r="H17" s="85"/>
      <c r="I17" s="86">
        <v>0.16</v>
      </c>
      <c r="J17" s="121"/>
      <c r="K17" s="121"/>
      <c r="L17" s="121"/>
    </row>
    <row r="18" spans="1:12" ht="15.75" thickBot="1" x14ac:dyDescent="0.3">
      <c r="B18" s="3"/>
      <c r="F18" s="121"/>
      <c r="G18" s="121"/>
      <c r="H18" s="85"/>
      <c r="I18" s="86">
        <v>0.17</v>
      </c>
      <c r="J18" s="121"/>
      <c r="K18" s="121"/>
      <c r="L18" s="121"/>
    </row>
    <row r="19" spans="1:12" ht="75" x14ac:dyDescent="0.25">
      <c r="A19" s="75" t="s">
        <v>84</v>
      </c>
      <c r="B19" s="77" t="s">
        <v>85</v>
      </c>
      <c r="C19" s="78" t="s">
        <v>86</v>
      </c>
      <c r="F19" s="121"/>
      <c r="G19" s="121"/>
      <c r="H19" s="85">
        <v>0</v>
      </c>
      <c r="I19" s="86">
        <v>0.18</v>
      </c>
      <c r="J19" s="121"/>
      <c r="K19" s="121"/>
      <c r="L19" s="121"/>
    </row>
    <row r="20" spans="1:12" ht="18" customHeight="1" x14ac:dyDescent="0.25">
      <c r="A20" s="9" t="s">
        <v>87</v>
      </c>
      <c r="B20" s="64">
        <v>3</v>
      </c>
      <c r="C20" s="115">
        <v>0</v>
      </c>
      <c r="G20" s="121"/>
      <c r="H20" s="85">
        <v>1</v>
      </c>
      <c r="I20" s="86">
        <v>0.19</v>
      </c>
      <c r="J20" s="121"/>
    </row>
    <row r="21" spans="1:12" ht="18" customHeight="1" thickBot="1" x14ac:dyDescent="0.3">
      <c r="A21" s="65" t="s">
        <v>88</v>
      </c>
      <c r="B21" s="63">
        <v>2</v>
      </c>
      <c r="C21" s="114">
        <v>0</v>
      </c>
      <c r="G21" s="121"/>
      <c r="H21" s="85">
        <v>2</v>
      </c>
      <c r="I21" s="86">
        <v>0.2</v>
      </c>
      <c r="J21" s="121"/>
    </row>
    <row r="22" spans="1:12" x14ac:dyDescent="0.25">
      <c r="B22" s="3"/>
      <c r="G22" s="121"/>
      <c r="H22" s="85">
        <v>3</v>
      </c>
      <c r="I22" s="84"/>
      <c r="J22" s="121"/>
    </row>
    <row r="23" spans="1:12" x14ac:dyDescent="0.25">
      <c r="B23" s="3"/>
      <c r="G23" s="121"/>
      <c r="H23" s="85"/>
      <c r="I23" s="84"/>
      <c r="J23" s="121"/>
    </row>
    <row r="24" spans="1:12" ht="18.75" x14ac:dyDescent="0.3">
      <c r="A24" s="88" t="s">
        <v>89</v>
      </c>
      <c r="B24" s="59"/>
      <c r="C24" s="60"/>
      <c r="G24" s="121"/>
      <c r="H24" s="85"/>
      <c r="I24" s="84"/>
      <c r="J24" s="121"/>
    </row>
    <row r="25" spans="1:12" ht="15.75" thickBot="1" x14ac:dyDescent="0.3">
      <c r="B25" s="3"/>
      <c r="G25" s="121"/>
      <c r="H25" s="85"/>
      <c r="I25" s="84"/>
      <c r="J25" s="121"/>
    </row>
    <row r="26" spans="1:12" s="53" customFormat="1" ht="18" customHeight="1" x14ac:dyDescent="0.25">
      <c r="A26" s="138" t="s">
        <v>90</v>
      </c>
      <c r="B26" s="140" t="s">
        <v>91</v>
      </c>
      <c r="C26" s="141"/>
      <c r="G26" s="122"/>
      <c r="H26" s="87"/>
      <c r="I26" s="97"/>
      <c r="J26" s="122"/>
    </row>
    <row r="27" spans="1:12" s="53" customFormat="1" ht="18" customHeight="1" x14ac:dyDescent="0.25">
      <c r="A27" s="139"/>
      <c r="B27" s="89" t="s">
        <v>92</v>
      </c>
      <c r="C27" s="90" t="s">
        <v>93</v>
      </c>
      <c r="G27" s="122"/>
      <c r="H27" s="87"/>
      <c r="I27" s="97"/>
      <c r="J27" s="122"/>
    </row>
    <row r="28" spans="1:12" s="53" customFormat="1" ht="18" customHeight="1" x14ac:dyDescent="0.25">
      <c r="A28" s="41" t="s">
        <v>94</v>
      </c>
      <c r="B28" s="116"/>
      <c r="C28" s="115"/>
      <c r="G28" s="122"/>
      <c r="H28" s="87"/>
      <c r="I28" s="97"/>
      <c r="J28" s="122"/>
    </row>
    <row r="29" spans="1:12" s="53" customFormat="1" ht="18" customHeight="1" x14ac:dyDescent="0.25">
      <c r="A29" s="41" t="s">
        <v>95</v>
      </c>
      <c r="B29" s="116"/>
      <c r="C29" s="115"/>
      <c r="G29" s="122"/>
      <c r="H29" s="87"/>
      <c r="I29" s="97"/>
      <c r="J29" s="122"/>
    </row>
    <row r="30" spans="1:12" s="53" customFormat="1" ht="18" customHeight="1" thickBot="1" x14ac:dyDescent="0.3">
      <c r="A30" s="62" t="s">
        <v>96</v>
      </c>
      <c r="B30" s="117"/>
      <c r="C30" s="114"/>
      <c r="G30" s="122"/>
      <c r="H30" s="87"/>
      <c r="I30" s="97"/>
      <c r="J30" s="122"/>
    </row>
    <row r="31" spans="1:12" x14ac:dyDescent="0.25">
      <c r="B31" s="3"/>
      <c r="G31" s="121"/>
      <c r="H31" s="84"/>
      <c r="I31" s="84"/>
      <c r="J31" s="121"/>
    </row>
    <row r="32" spans="1:12" x14ac:dyDescent="0.25">
      <c r="B32" s="3"/>
      <c r="G32" s="121"/>
      <c r="H32" s="84"/>
      <c r="I32" s="84"/>
      <c r="J32" s="121"/>
    </row>
    <row r="33" spans="1:10" ht="18.75" x14ac:dyDescent="0.3">
      <c r="A33" s="88" t="s">
        <v>97</v>
      </c>
      <c r="B33" s="59"/>
      <c r="C33" s="60"/>
      <c r="G33" s="121"/>
      <c r="H33" s="84"/>
      <c r="I33" s="84"/>
      <c r="J33" s="121"/>
    </row>
    <row r="34" spans="1:10" ht="15.75" thickBot="1" x14ac:dyDescent="0.3">
      <c r="B34" s="3"/>
      <c r="G34" s="121"/>
      <c r="H34" s="84"/>
      <c r="I34" s="84"/>
      <c r="J34" s="121"/>
    </row>
    <row r="35" spans="1:10" ht="45" x14ac:dyDescent="0.25">
      <c r="A35" s="75" t="s">
        <v>98</v>
      </c>
      <c r="B35" s="77" t="s">
        <v>99</v>
      </c>
      <c r="C35" s="78" t="s">
        <v>110</v>
      </c>
      <c r="G35" s="121"/>
      <c r="H35" s="85">
        <v>0</v>
      </c>
      <c r="I35" s="84"/>
      <c r="J35" s="121"/>
    </row>
    <row r="36" spans="1:10" ht="18" customHeight="1" x14ac:dyDescent="0.25">
      <c r="A36" s="9" t="s">
        <v>100</v>
      </c>
      <c r="B36" s="64">
        <v>4</v>
      </c>
      <c r="C36" s="115">
        <v>0</v>
      </c>
      <c r="G36" s="121"/>
      <c r="H36" s="85">
        <v>1</v>
      </c>
      <c r="I36" s="84"/>
      <c r="J36" s="121"/>
    </row>
    <row r="37" spans="1:10" ht="18" customHeight="1" thickBot="1" x14ac:dyDescent="0.3">
      <c r="A37" s="91" t="s">
        <v>101</v>
      </c>
      <c r="B37" s="92">
        <v>4</v>
      </c>
      <c r="C37" s="118">
        <v>0</v>
      </c>
      <c r="G37" s="121"/>
      <c r="H37" s="85">
        <v>2</v>
      </c>
      <c r="I37" s="84"/>
      <c r="J37" s="121"/>
    </row>
    <row r="38" spans="1:10" ht="20.100000000000001" customHeight="1" thickBot="1" x14ac:dyDescent="0.3">
      <c r="A38" s="94" t="s">
        <v>102</v>
      </c>
      <c r="B38" s="95">
        <f>SUM(B36:B37)</f>
        <v>8</v>
      </c>
      <c r="C38" s="96">
        <f>SUM(C36:C37)</f>
        <v>0</v>
      </c>
      <c r="G38" s="121"/>
      <c r="H38" s="85">
        <v>3</v>
      </c>
      <c r="I38" s="84"/>
      <c r="J38" s="121"/>
    </row>
    <row r="39" spans="1:10" x14ac:dyDescent="0.25">
      <c r="B39" s="3"/>
      <c r="G39" s="121"/>
      <c r="H39" s="85">
        <v>4</v>
      </c>
      <c r="I39" s="84"/>
      <c r="J39" s="121"/>
    </row>
    <row r="40" spans="1:10" x14ac:dyDescent="0.25">
      <c r="B40" s="3"/>
      <c r="G40" s="121"/>
      <c r="H40" s="121"/>
      <c r="I40" s="121"/>
      <c r="J40" s="121"/>
    </row>
    <row r="41" spans="1:10" x14ac:dyDescent="0.25">
      <c r="G41" s="121"/>
      <c r="H41" s="121"/>
      <c r="I41" s="121"/>
      <c r="J41" s="121"/>
    </row>
    <row r="42" spans="1:10" x14ac:dyDescent="0.25">
      <c r="G42" s="121"/>
      <c r="H42" s="121"/>
      <c r="I42" s="121"/>
      <c r="J42" s="121"/>
    </row>
  </sheetData>
  <sheetProtection algorithmName="SHA-512" hashValue="c3I3CcEFWlido3QbRF0J7Q2Blf7ukTin+oBt6UxS7vN2221rkLstfiNo7aIlr9OozsUeR/7Hm8do2Dz1IHu7Ag==" saltValue="921+N83vwZUFKQn64iN7eQ==" spinCount="100000" sheet="1" objects="1" scenarios="1"/>
  <mergeCells count="4">
    <mergeCell ref="A1:F1"/>
    <mergeCell ref="A2:F2"/>
    <mergeCell ref="A26:A27"/>
    <mergeCell ref="B26:C26"/>
  </mergeCells>
  <dataValidations count="4">
    <dataValidation type="list" allowBlank="1" showInputMessage="1" showErrorMessage="1" sqref="C20" xr:uid="{00000000-0002-0000-0400-000000000000}">
      <formula1>$H$19:$H$22</formula1>
    </dataValidation>
    <dataValidation type="list" allowBlank="1" showInputMessage="1" showErrorMessage="1" sqref="C21" xr:uid="{00000000-0002-0000-0400-000001000000}">
      <formula1>$H$19:$H$21</formula1>
    </dataValidation>
    <dataValidation type="list" allowBlank="1" showInputMessage="1" showErrorMessage="1" sqref="C14 C36:C37" xr:uid="{00000000-0002-0000-0400-000002000000}">
      <formula1>$H$35:$H$39</formula1>
    </dataValidation>
    <dataValidation type="list" allowBlank="1" showInputMessage="1" showErrorMessage="1" error="Solo se pueden introducir valores sin decimales desde 0% al 20%" sqref="C9:C12" xr:uid="{00000000-0002-0000-0400-000004000000}">
      <formula1>$I$1:$I$21</formula1>
    </dataValidation>
  </dataValidations>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NOTA IMPORTANTE</vt:lpstr>
      <vt:lpstr>Resumen Of Eco.</vt:lpstr>
      <vt:lpstr>I.SERVICIOS</vt:lpstr>
      <vt:lpstr>II.EXCESO DE LA DEMANDA</vt:lpstr>
      <vt:lpstr>III.ASPECTOS VALORABLES</vt:lpstr>
      <vt:lpstr>'III.ASPECTOS VALORABLES'!Área_de_impresión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2025-07-25T16:53:29Z</cp:lastPrinted>
  <dcterms:created xsi:type="dcterms:W3CDTF">2025-06-04T17:36:26Z</dcterms:created>
  <dcterms:modified xsi:type="dcterms:W3CDTF">2025-09-16T09:32:23Z</dcterms:modified>
</cp:coreProperties>
</file>